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ropbox\Articulo 8 General (LTAIPJ)\Fracc. V.- La información financiera, patrimonial y administrativa\g) Las nóminas completas\2019\"/>
    </mc:Choice>
  </mc:AlternateContent>
  <xr:revisionPtr revIDLastSave="0" documentId="13_ncr:1_{3430DECA-F2D7-4736-BF28-2DAA669C8DD0}" xr6:coauthVersionLast="45" xr6:coauthVersionMax="45" xr10:uidLastSave="{00000000-0000-0000-0000-000000000000}"/>
  <bookViews>
    <workbookView xWindow="-120" yWindow="-120" windowWidth="20730" windowHeight="11160" xr2:uid="{B5849FF0-EC36-43E2-9013-92AC545B7054}"/>
  </bookViews>
  <sheets>
    <sheet name="2 OCT" sheetId="1" r:id="rId1"/>
  </sheets>
  <definedNames>
    <definedName name="_xlnm.Print_Area" localSheetId="0">'2 OCT'!$A$1:$M$377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64" i="1" l="1"/>
  <c r="J364" i="1"/>
  <c r="I364" i="1"/>
  <c r="H364" i="1"/>
  <c r="G364" i="1"/>
  <c r="E364" i="1"/>
  <c r="F363" i="1"/>
  <c r="L363" i="1" s="1"/>
  <c r="F362" i="1"/>
  <c r="L362" i="1" s="1"/>
  <c r="F361" i="1"/>
  <c r="K355" i="1"/>
  <c r="J355" i="1"/>
  <c r="I355" i="1"/>
  <c r="H355" i="1"/>
  <c r="G355" i="1"/>
  <c r="E355" i="1"/>
  <c r="F354" i="1"/>
  <c r="F355" i="1" s="1"/>
  <c r="K335" i="1"/>
  <c r="J335" i="1"/>
  <c r="I335" i="1"/>
  <c r="H335" i="1"/>
  <c r="G335" i="1"/>
  <c r="E335" i="1"/>
  <c r="F333" i="1"/>
  <c r="L333" i="1" s="1"/>
  <c r="F332" i="1"/>
  <c r="F335" i="1" s="1"/>
  <c r="K327" i="1"/>
  <c r="J327" i="1"/>
  <c r="I327" i="1"/>
  <c r="H327" i="1"/>
  <c r="G327" i="1"/>
  <c r="E327" i="1"/>
  <c r="F326" i="1"/>
  <c r="L326" i="1" s="1"/>
  <c r="F325" i="1"/>
  <c r="L325" i="1" s="1"/>
  <c r="F324" i="1"/>
  <c r="L324" i="1" s="1"/>
  <c r="F323" i="1"/>
  <c r="L323" i="1" s="1"/>
  <c r="F322" i="1"/>
  <c r="L322" i="1" s="1"/>
  <c r="F321" i="1"/>
  <c r="L321" i="1" s="1"/>
  <c r="F320" i="1"/>
  <c r="L320" i="1" s="1"/>
  <c r="F319" i="1"/>
  <c r="L319" i="1" s="1"/>
  <c r="F318" i="1"/>
  <c r="K307" i="1"/>
  <c r="J307" i="1"/>
  <c r="I307" i="1"/>
  <c r="H307" i="1"/>
  <c r="G307" i="1"/>
  <c r="E307" i="1"/>
  <c r="F306" i="1"/>
  <c r="F305" i="1"/>
  <c r="K297" i="1"/>
  <c r="J297" i="1"/>
  <c r="I297" i="1"/>
  <c r="H297" i="1"/>
  <c r="G297" i="1"/>
  <c r="E297" i="1"/>
  <c r="F296" i="1"/>
  <c r="F297" i="1" s="1"/>
  <c r="A294" i="1"/>
  <c r="K289" i="1"/>
  <c r="J289" i="1"/>
  <c r="I289" i="1"/>
  <c r="H289" i="1"/>
  <c r="G289" i="1"/>
  <c r="E288" i="1"/>
  <c r="E289" i="1" s="1"/>
  <c r="F287" i="1"/>
  <c r="L287" i="1" s="1"/>
  <c r="K274" i="1"/>
  <c r="J274" i="1"/>
  <c r="I274" i="1"/>
  <c r="H274" i="1"/>
  <c r="G274" i="1"/>
  <c r="E273" i="1"/>
  <c r="F273" i="1" s="1"/>
  <c r="F274" i="1" s="1"/>
  <c r="K266" i="1"/>
  <c r="J266" i="1"/>
  <c r="I266" i="1"/>
  <c r="H266" i="1"/>
  <c r="G266" i="1"/>
  <c r="E266" i="1"/>
  <c r="F265" i="1"/>
  <c r="K253" i="1"/>
  <c r="J253" i="1"/>
  <c r="I253" i="1"/>
  <c r="H253" i="1"/>
  <c r="G253" i="1"/>
  <c r="E251" i="1"/>
  <c r="K246" i="1"/>
  <c r="J246" i="1"/>
  <c r="I246" i="1"/>
  <c r="H246" i="1"/>
  <c r="G246" i="1"/>
  <c r="F245" i="1"/>
  <c r="L245" i="1" s="1"/>
  <c r="E244" i="1"/>
  <c r="K238" i="1"/>
  <c r="J238" i="1"/>
  <c r="I238" i="1"/>
  <c r="H238" i="1"/>
  <c r="G238" i="1"/>
  <c r="F237" i="1"/>
  <c r="L237" i="1" s="1"/>
  <c r="E236" i="1"/>
  <c r="F235" i="1"/>
  <c r="F234" i="1"/>
  <c r="L234" i="1" s="1"/>
  <c r="K215" i="1"/>
  <c r="J215" i="1"/>
  <c r="I215" i="1"/>
  <c r="H215" i="1"/>
  <c r="G215" i="1"/>
  <c r="F214" i="1"/>
  <c r="L214" i="1" s="1"/>
  <c r="F213" i="1"/>
  <c r="L213" i="1" s="1"/>
  <c r="F212" i="1"/>
  <c r="L212" i="1" s="1"/>
  <c r="E211" i="1"/>
  <c r="F211" i="1" s="1"/>
  <c r="E210" i="1"/>
  <c r="F209" i="1"/>
  <c r="L209" i="1" s="1"/>
  <c r="K203" i="1"/>
  <c r="J203" i="1"/>
  <c r="I203" i="1"/>
  <c r="H203" i="1"/>
  <c r="G203" i="1"/>
  <c r="E203" i="1"/>
  <c r="F202" i="1"/>
  <c r="K179" i="1"/>
  <c r="J179" i="1"/>
  <c r="I179" i="1"/>
  <c r="H179" i="1"/>
  <c r="E178" i="1"/>
  <c r="F178" i="1" s="1"/>
  <c r="L178" i="1" s="1"/>
  <c r="E177" i="1"/>
  <c r="F176" i="1"/>
  <c r="E175" i="1"/>
  <c r="F175" i="1" s="1"/>
  <c r="L175" i="1" s="1"/>
  <c r="G174" i="1"/>
  <c r="F174" i="1"/>
  <c r="G173" i="1"/>
  <c r="E173" i="1"/>
  <c r="F172" i="1"/>
  <c r="F171" i="1"/>
  <c r="F170" i="1"/>
  <c r="L170" i="1" s="1"/>
  <c r="F169" i="1"/>
  <c r="L169" i="1" s="1"/>
  <c r="F168" i="1"/>
  <c r="L168" i="1" s="1"/>
  <c r="K151" i="1"/>
  <c r="J151" i="1"/>
  <c r="I151" i="1"/>
  <c r="H151" i="1"/>
  <c r="G151" i="1"/>
  <c r="E151" i="1"/>
  <c r="F149" i="1"/>
  <c r="F151" i="1" s="1"/>
  <c r="K144" i="1"/>
  <c r="J144" i="1"/>
  <c r="I144" i="1"/>
  <c r="H144" i="1"/>
  <c r="G144" i="1"/>
  <c r="E144" i="1"/>
  <c r="F143" i="1"/>
  <c r="F144" i="1" s="1"/>
  <c r="K138" i="1"/>
  <c r="J138" i="1"/>
  <c r="I138" i="1"/>
  <c r="H138" i="1"/>
  <c r="G138" i="1"/>
  <c r="E138" i="1"/>
  <c r="F137" i="1"/>
  <c r="L137" i="1" s="1"/>
  <c r="F136" i="1"/>
  <c r="L136" i="1" s="1"/>
  <c r="L135" i="1"/>
  <c r="F134" i="1"/>
  <c r="L134" i="1" s="1"/>
  <c r="K119" i="1"/>
  <c r="J119" i="1"/>
  <c r="I119" i="1"/>
  <c r="H119" i="1"/>
  <c r="G119" i="1"/>
  <c r="E119" i="1"/>
  <c r="F118" i="1"/>
  <c r="F119" i="1" s="1"/>
  <c r="K111" i="1"/>
  <c r="J111" i="1"/>
  <c r="I111" i="1"/>
  <c r="H111" i="1"/>
  <c r="G111" i="1"/>
  <c r="F110" i="1"/>
  <c r="L110" i="1" s="1"/>
  <c r="E109" i="1"/>
  <c r="K104" i="1"/>
  <c r="J104" i="1"/>
  <c r="I104" i="1"/>
  <c r="H104" i="1"/>
  <c r="G104" i="1"/>
  <c r="E104" i="1"/>
  <c r="F103" i="1"/>
  <c r="L103" i="1" s="1"/>
  <c r="F102" i="1"/>
  <c r="L102" i="1" s="1"/>
  <c r="F101" i="1"/>
  <c r="L101" i="1" s="1"/>
  <c r="F100" i="1"/>
  <c r="F104" i="1" s="1"/>
  <c r="K82" i="1"/>
  <c r="J82" i="1"/>
  <c r="I82" i="1"/>
  <c r="H82" i="1"/>
  <c r="G82" i="1"/>
  <c r="F81" i="1"/>
  <c r="L81" i="1" s="1"/>
  <c r="E80" i="1"/>
  <c r="F79" i="1"/>
  <c r="L79" i="1" s="1"/>
  <c r="F78" i="1"/>
  <c r="L78" i="1" s="1"/>
  <c r="F77" i="1"/>
  <c r="L77" i="1" s="1"/>
  <c r="F76" i="1"/>
  <c r="L76" i="1" s="1"/>
  <c r="K71" i="1"/>
  <c r="J71" i="1"/>
  <c r="I71" i="1"/>
  <c r="H71" i="1"/>
  <c r="G71" i="1"/>
  <c r="E71" i="1"/>
  <c r="F70" i="1"/>
  <c r="L70" i="1" s="1"/>
  <c r="F69" i="1"/>
  <c r="L69" i="1" s="1"/>
  <c r="F68" i="1"/>
  <c r="L68" i="1" s="1"/>
  <c r="F67" i="1"/>
  <c r="K55" i="1"/>
  <c r="J55" i="1"/>
  <c r="I55" i="1"/>
  <c r="H55" i="1"/>
  <c r="G55" i="1"/>
  <c r="F54" i="1"/>
  <c r="L54" i="1" s="1"/>
  <c r="E53" i="1"/>
  <c r="K49" i="1"/>
  <c r="J49" i="1"/>
  <c r="I49" i="1"/>
  <c r="H49" i="1"/>
  <c r="G49" i="1"/>
  <c r="E49" i="1"/>
  <c r="F48" i="1"/>
  <c r="L48" i="1" s="1"/>
  <c r="F47" i="1"/>
  <c r="L47" i="1" s="1"/>
  <c r="F46" i="1"/>
  <c r="L46" i="1" s="1"/>
  <c r="F45" i="1"/>
  <c r="K41" i="1"/>
  <c r="J41" i="1"/>
  <c r="I41" i="1"/>
  <c r="H41" i="1"/>
  <c r="G41" i="1"/>
  <c r="E41" i="1"/>
  <c r="F40" i="1"/>
  <c r="F39" i="1"/>
  <c r="K34" i="1"/>
  <c r="J34" i="1"/>
  <c r="I34" i="1"/>
  <c r="H34" i="1"/>
  <c r="G34" i="1"/>
  <c r="E34" i="1"/>
  <c r="F33" i="1"/>
  <c r="L33" i="1" s="1"/>
  <c r="F32" i="1"/>
  <c r="F34" i="1" s="1"/>
  <c r="A30" i="1"/>
  <c r="A37" i="1" s="1"/>
  <c r="A43" i="1" s="1"/>
  <c r="A51" i="1" s="1"/>
  <c r="A65" i="1" s="1"/>
  <c r="A74" i="1" s="1"/>
  <c r="A98" i="1" s="1"/>
  <c r="A107" i="1" s="1"/>
  <c r="K16" i="1"/>
  <c r="J16" i="1"/>
  <c r="I16" i="1"/>
  <c r="H16" i="1"/>
  <c r="G16" i="1"/>
  <c r="E16" i="1"/>
  <c r="F15" i="1"/>
  <c r="F14" i="1"/>
  <c r="L14" i="1" s="1"/>
  <c r="F13" i="1"/>
  <c r="L13" i="1" s="1"/>
  <c r="F12" i="1"/>
  <c r="L12" i="1" s="1"/>
  <c r="F11" i="1"/>
  <c r="L11" i="1" s="1"/>
  <c r="F10" i="1"/>
  <c r="L10" i="1" s="1"/>
  <c r="F9" i="1"/>
  <c r="L9" i="1" s="1"/>
  <c r="F8" i="1"/>
  <c r="L8" i="1" s="1"/>
  <c r="F7" i="1"/>
  <c r="F16" i="1" s="1"/>
  <c r="L296" i="1" l="1"/>
  <c r="L297" i="1" s="1"/>
  <c r="F364" i="1"/>
  <c r="F49" i="1"/>
  <c r="E215" i="1"/>
  <c r="L211" i="1"/>
  <c r="F327" i="1"/>
  <c r="L354" i="1"/>
  <c r="L355" i="1" s="1"/>
  <c r="L32" i="1"/>
  <c r="L34" i="1" s="1"/>
  <c r="L45" i="1"/>
  <c r="L49" i="1" s="1"/>
  <c r="F71" i="1"/>
  <c r="L100" i="1"/>
  <c r="L104" i="1" s="1"/>
  <c r="F138" i="1"/>
  <c r="L143" i="1"/>
  <c r="L144" i="1" s="1"/>
  <c r="G179" i="1"/>
  <c r="F288" i="1"/>
  <c r="L288" i="1" s="1"/>
  <c r="L289" i="1" s="1"/>
  <c r="L318" i="1"/>
  <c r="L327" i="1" s="1"/>
  <c r="F80" i="1"/>
  <c r="E82" i="1"/>
  <c r="F210" i="1"/>
  <c r="L273" i="1"/>
  <c r="L274" i="1" s="1"/>
  <c r="E274" i="1"/>
  <c r="A132" i="1"/>
  <c r="A141" i="1" s="1"/>
  <c r="A147" i="1" s="1"/>
  <c r="A166" i="1" s="1"/>
  <c r="A200" i="1" s="1"/>
  <c r="A207" i="1" s="1"/>
  <c r="A232" i="1" s="1"/>
  <c r="A116" i="1"/>
  <c r="L15" i="1"/>
  <c r="L7" i="1"/>
  <c r="F41" i="1"/>
  <c r="L39" i="1"/>
  <c r="L40" i="1"/>
  <c r="L138" i="1"/>
  <c r="F53" i="1"/>
  <c r="E55" i="1"/>
  <c r="L67" i="1"/>
  <c r="L71" i="1" s="1"/>
  <c r="F109" i="1"/>
  <c r="E111" i="1"/>
  <c r="L118" i="1"/>
  <c r="L119" i="1" s="1"/>
  <c r="L149" i="1"/>
  <c r="L151" i="1" s="1"/>
  <c r="L171" i="1"/>
  <c r="L172" i="1"/>
  <c r="F177" i="1"/>
  <c r="L177" i="1"/>
  <c r="F203" i="1"/>
  <c r="L202" i="1"/>
  <c r="L203" i="1" s="1"/>
  <c r="L235" i="1"/>
  <c r="E246" i="1"/>
  <c r="F244" i="1"/>
  <c r="F246" i="1" s="1"/>
  <c r="F266" i="1"/>
  <c r="L265" i="1"/>
  <c r="L266" i="1" s="1"/>
  <c r="F307" i="1"/>
  <c r="L305" i="1"/>
  <c r="L306" i="1"/>
  <c r="H368" i="1"/>
  <c r="J368" i="1"/>
  <c r="E179" i="1"/>
  <c r="F173" i="1"/>
  <c r="L174" i="1"/>
  <c r="L176" i="1"/>
  <c r="F215" i="1"/>
  <c r="E238" i="1"/>
  <c r="F236" i="1"/>
  <c r="L236" i="1"/>
  <c r="F238" i="1"/>
  <c r="L244" i="1"/>
  <c r="L246" i="1" s="1"/>
  <c r="E253" i="1"/>
  <c r="F251" i="1"/>
  <c r="F289" i="1"/>
  <c r="G368" i="1"/>
  <c r="I368" i="1"/>
  <c r="K368" i="1"/>
  <c r="L210" i="1"/>
  <c r="L332" i="1"/>
  <c r="L335" i="1" s="1"/>
  <c r="L361" i="1"/>
  <c r="L364" i="1" s="1"/>
  <c r="E368" i="1" l="1"/>
  <c r="L215" i="1"/>
  <c r="L16" i="1"/>
  <c r="F82" i="1"/>
  <c r="L238" i="1"/>
  <c r="L80" i="1"/>
  <c r="L82" i="1" s="1"/>
  <c r="L307" i="1"/>
  <c r="F111" i="1"/>
  <c r="F55" i="1"/>
  <c r="L53" i="1"/>
  <c r="L55" i="1" s="1"/>
  <c r="L41" i="1"/>
  <c r="F179" i="1"/>
  <c r="F253" i="1"/>
  <c r="L251" i="1"/>
  <c r="L253" i="1" s="1"/>
  <c r="L173" i="1"/>
  <c r="L179" i="1" s="1"/>
  <c r="L109" i="1"/>
  <c r="L111" i="1" s="1"/>
  <c r="A263" i="1"/>
  <c r="A242" i="1"/>
  <c r="F368" i="1" l="1"/>
  <c r="L368" i="1"/>
  <c r="A249" i="1"/>
  <c r="A271" i="1"/>
  <c r="A285" i="1" s="1"/>
  <c r="A303" i="1" s="1"/>
  <c r="A316" i="1" s="1"/>
  <c r="A330" i="1" s="1"/>
  <c r="A359" i="1" l="1"/>
  <c r="A352" i="1"/>
</calcChain>
</file>

<file path=xl/sharedStrings.xml><?xml version="1.0" encoding="utf-8"?>
<sst xmlns="http://schemas.openxmlformats.org/spreadsheetml/2006/main" count="732" uniqueCount="210">
  <si>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</si>
  <si>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</si>
  <si>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</si>
  <si>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</si>
  <si>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</si>
  <si>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</si>
  <si>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16 AL 31 DE OCTUBRE DE 2019</t>
  </si>
  <si>
    <t>NOMBRE DEL EMPLEADO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</si>
  <si>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</si>
  <si>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</si>
  <si>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</si>
  <si>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</si>
  <si>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</si>
  <si>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</si>
  <si>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</si>
  <si>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</si>
  <si>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</si>
  <si>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</si>
  <si>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</si>
  <si>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</si>
  <si>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</si>
  <si>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</si>
  <si>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</si>
  <si>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</si>
  <si>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</si>
  <si>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</si>
  <si>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</si>
  <si>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</si>
  <si>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</si>
  <si>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</si>
  <si>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</si>
  <si>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</si>
  <si>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</si>
  <si>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</si>
  <si>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</si>
  <si>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</si>
  <si>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</si>
  <si>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PRESIDENCIA </t>
  </si>
  <si>
    <t>PRESIDENTE</t>
  </si>
  <si>
    <t>BLANCA ELENA PALOS RODRIGUEZ</t>
  </si>
  <si>
    <t>SECRETARIA PARTICULAR DE PRESIDENCIA</t>
  </si>
  <si>
    <t>SECRETARIA Y SINDICATURA</t>
  </si>
  <si>
    <t>LUIS VARGAS RANGEL</t>
  </si>
  <si>
    <t>MIRIAM ZENAIDA MONTES BRISEÑO</t>
  </si>
  <si>
    <t>SINDICO</t>
  </si>
  <si>
    <t>OFICIALIA MAYOR Y JUEZ MUNICIPAL</t>
  </si>
  <si>
    <t>HUMBERTO IBARRA MONTES</t>
  </si>
  <si>
    <t>OFICIAL MAYOR</t>
  </si>
  <si>
    <t>ORALIA RAMOS MONTES</t>
  </si>
  <si>
    <t>JUEZ MUNICIPAL</t>
  </si>
  <si>
    <t>MARTHA EDITH ARCEO SOLTERO</t>
  </si>
  <si>
    <t xml:space="preserve">RECEPCIONISTA </t>
  </si>
  <si>
    <t>NORBERTO GONZALEZ BARAJAS</t>
  </si>
  <si>
    <t>CHOFER</t>
  </si>
  <si>
    <t>REGISTRO CIVIL</t>
  </si>
  <si>
    <t>LILIANA VANESSA AZPEITIA SOLTERO</t>
  </si>
  <si>
    <t>OFICIAL REGISTRO CIVIL</t>
  </si>
  <si>
    <t>SUSANA  ARACELI GONZALEZ CONTRERAS</t>
  </si>
  <si>
    <t>SECRETARIA DE REGISTRO CIVIL</t>
  </si>
  <si>
    <t>HACIENDA MUNICIPAL</t>
  </si>
  <si>
    <t>ANA PATRICIA VACA PEREZ</t>
  </si>
  <si>
    <t>ENC. DE HDA.MPAL.</t>
  </si>
  <si>
    <t>JAVIER GUERRERO CARDENAS</t>
  </si>
  <si>
    <t>ENC.DE EGRESOS E INGRESOS</t>
  </si>
  <si>
    <t>ARELI VILLEGAS ZABALZA</t>
  </si>
  <si>
    <t>AUXILIAR DE TESORERIA</t>
  </si>
  <si>
    <t>SILVIA GUADALUPE GOMEZ GARCIA</t>
  </si>
  <si>
    <t>AUXILIAR DE HDA. MPAL</t>
  </si>
  <si>
    <t>DEPORTE Y EDUCACION PUBLICA MUNICIPAL</t>
  </si>
  <si>
    <t>RUBEN RODRIGUEZ GONZALEZ</t>
  </si>
  <si>
    <t>DIRECTOR DE DEPORTE</t>
  </si>
  <si>
    <t>MARIA AZUCENA ALMEJO DE LA CRUZ</t>
  </si>
  <si>
    <t>SECRETARIA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</si>
  <si>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</si>
  <si>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</si>
  <si>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</si>
  <si>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</si>
  <si>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</si>
  <si>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</si>
  <si>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LICENCIA SIN  GOCE DE SUELDO</t>
  </si>
  <si>
    <t>LESLSY ESMERALDA BRAMBILA CAZAREZ</t>
  </si>
  <si>
    <t>MANTENIMIENTO DE INMUEBLES</t>
  </si>
  <si>
    <t>MARIA DE JESUS RODRIGUEZ JIMENEZ</t>
  </si>
  <si>
    <t>INTENDENTE</t>
  </si>
  <si>
    <t>ALMA LIZETH GONZALEZ GUITRON</t>
  </si>
  <si>
    <t>ALICIA LOPEZ RODRIGUEZ</t>
  </si>
  <si>
    <t>CARMEN RODRIGUEZ JIMENEZ</t>
  </si>
  <si>
    <t>IMPUESTO PREDIAL Y CATASTRO</t>
  </si>
  <si>
    <t>JOSE DE JESUS DE LA CRUZ RAMOS</t>
  </si>
  <si>
    <t>DIRECTOR DE CATASTRO</t>
  </si>
  <si>
    <t>BRENDA YULISSA ALMEJO MARTINEZ</t>
  </si>
  <si>
    <t>INSTITUTO MUNICIPAL DE LA MUJER</t>
  </si>
  <si>
    <t>TAIDE CHAVEZ CURIEL</t>
  </si>
  <si>
    <t>TITULAR IMM</t>
  </si>
  <si>
    <t>OBRAS PUBLICAS</t>
  </si>
  <si>
    <t>JOSE ISAIAS BARREDA GOMEZ</t>
  </si>
  <si>
    <t>DIRECTOR DE OBRAS PUBLICAS</t>
  </si>
  <si>
    <t>JUAN MANUEL TORRES ARREOLA</t>
  </si>
  <si>
    <t>PROYECTISTA</t>
  </si>
  <si>
    <t>SONIA DE LA CRUZ MORAN</t>
  </si>
  <si>
    <t>SECRETARIA PARTICULAR DE OBRAS PUBLICAS</t>
  </si>
  <si>
    <t>CARLOS MANUEL TORO FUENTES</t>
  </si>
  <si>
    <t>AUXILIAR DE OBRAS PUBLICAS.</t>
  </si>
  <si>
    <t>TRANSPARENCIA</t>
  </si>
  <si>
    <t>SANDRA SIRENIA SOLTERO BARAJAS</t>
  </si>
  <si>
    <t>TITULAR DE TRANSPARENCIA</t>
  </si>
  <si>
    <t>UNICO</t>
  </si>
  <si>
    <t>RASTRO MUNICIPAL</t>
  </si>
  <si>
    <t>SALVADOR VILLASEÑOR MACEDO</t>
  </si>
  <si>
    <t>MEDICO VETERINARIO</t>
  </si>
  <si>
    <t>ASEO PÚBLICO</t>
  </si>
  <si>
    <t>SUELDO 2018</t>
  </si>
  <si>
    <t>DESCUENTO</t>
  </si>
  <si>
    <t>MARIA DE LOS ANGELES MORAN CASTILLO</t>
  </si>
  <si>
    <t>ASEADORA</t>
  </si>
  <si>
    <t>MARIA GUADALUPE PEREZ DE LA CRUZ</t>
  </si>
  <si>
    <t>ASD DE LA PLAZA</t>
  </si>
  <si>
    <t>MARIA LOURDES RANGEL VARGAS</t>
  </si>
  <si>
    <t>RICARDO GARCIA FUENTES</t>
  </si>
  <si>
    <t>ASEO DE U. DEP.</t>
  </si>
  <si>
    <t>JUAN PADILLA DE LA CRUZ</t>
  </si>
  <si>
    <t>ALEJANDRO RANGEL GUZMAN</t>
  </si>
  <si>
    <t>CHOFER DE DE ASEO PUBLICO</t>
  </si>
  <si>
    <t>JOSE DE JESUS GARCIA HERNANDEZ</t>
  </si>
  <si>
    <t>REC. DE BASURA</t>
  </si>
  <si>
    <t>JOSE GUADALUPE MARTINEZ LEDEZMA</t>
  </si>
  <si>
    <t>RAFAILA ASUNCION BARTOLO GUITRON</t>
  </si>
  <si>
    <t>ASD DE DOMO DEPORTIVO</t>
  </si>
  <si>
    <t>SALVADOR SALGADO CASTELLON</t>
  </si>
  <si>
    <t>NORMA ELVIRA RODRIGUEZ ARCEO</t>
  </si>
  <si>
    <t>ALUMBRADO PUBLICO</t>
  </si>
  <si>
    <t>JOSE RODRIGUEZ JIMENEZ</t>
  </si>
  <si>
    <t>ELECTRICISTA</t>
  </si>
  <si>
    <t>AGUA DRENAJE Y ALCANTARILLADO</t>
  </si>
  <si>
    <t>ELIGIO GARCIA AGUILAR</t>
  </si>
  <si>
    <t>FONTANERO</t>
  </si>
  <si>
    <t>ANGEL PADILLA DE LA CRUZ</t>
  </si>
  <si>
    <t>ENC. DE AGUA POTABLE CUAUTLA</t>
  </si>
  <si>
    <t>JUAN CARLOS PEREZ RENTERIA</t>
  </si>
  <si>
    <t>AUXILIAR DE AGUA POTABLE</t>
  </si>
  <si>
    <t>LORENZO ESTRADA RODIGUEZ</t>
  </si>
  <si>
    <t>ENC. DE AGUA POTABLE TOTOTLAN</t>
  </si>
  <si>
    <t>JOSE LUIS GONZALEZ LOPEZ</t>
  </si>
  <si>
    <t>MANTENIMIENTO</t>
  </si>
  <si>
    <t>FIDEL FREGOSO RODRIGUEZ</t>
  </si>
  <si>
    <t>AUXILIAR DE FONTANERO</t>
  </si>
  <si>
    <t>SERVICIOS MEDICOS MUNICIPAL</t>
  </si>
  <si>
    <t>MARLENE ESTRELLA JIMENEZ</t>
  </si>
  <si>
    <t>ODONTOLOGA</t>
  </si>
  <si>
    <t>JUAN RAMON LOPEZ RAMOS</t>
  </si>
  <si>
    <t>CHOFER DE AMBULANCIA</t>
  </si>
  <si>
    <t xml:space="preserve">ENARBOL ESTRADA RODRIGUEZ </t>
  </si>
  <si>
    <t>FRANCISCO ANTONIO FRANCO GARCIA</t>
  </si>
  <si>
    <t>TERAPEUTA UBR</t>
  </si>
  <si>
    <t>CULTURA</t>
  </si>
  <si>
    <t>LUIS FELIPE SOLTERO BARAJAS</t>
  </si>
  <si>
    <t>DIRECTOR DE CULTURA</t>
  </si>
  <si>
    <t>MARIA ISABEL GARCIA TOVAR</t>
  </si>
  <si>
    <t>AUXILIAR DE CULTURA</t>
  </si>
  <si>
    <t>TURISMO Y ATENCION DE LA JUVENTUD</t>
  </si>
  <si>
    <t>JORGE DANIEL DE LA CRUZ MORA</t>
  </si>
  <si>
    <t>DIRECTOR DE TURISMO</t>
  </si>
  <si>
    <t xml:space="preserve"> </t>
  </si>
  <si>
    <t>LUZ ESTHER ANAYA LEDESMA</t>
  </si>
  <si>
    <t>DIRECTOR</t>
  </si>
  <si>
    <t>SERVICIO Y MANTENIMIENTO DE EQUIPO DE COMPUTO</t>
  </si>
  <si>
    <t>VICTOR ALFONSO SANCHEZ CONTRERAS</t>
  </si>
  <si>
    <t>DIRECTOR DE SISTEMAS INFORMATICOS</t>
  </si>
  <si>
    <t>DEPARTAMENTO AGROPECUARIO</t>
  </si>
  <si>
    <t>JOSE LUIS RODRIGUEZ HERNANDEZ</t>
  </si>
  <si>
    <t>DIRECTOR DE FOMENTO AGROPECUARIO</t>
  </si>
  <si>
    <t>JESSICA LIZZETH GOMEZ ZABALZA</t>
  </si>
  <si>
    <t xml:space="preserve">SECRETARIA DE FOMENTO AGROPECUARIO </t>
  </si>
  <si>
    <t>UNICO DE TODA LA QUINCENA</t>
  </si>
  <si>
    <t>MEDIO AMBIENTE</t>
  </si>
  <si>
    <t>MONICA SOFIA TORO FUENTES</t>
  </si>
  <si>
    <t>DIRECTOR DE ECOLOGIA</t>
  </si>
  <si>
    <t>PROTECCION CIVIL</t>
  </si>
  <si>
    <t>JOEL RAMÍREZ ORTÍZ</t>
  </si>
  <si>
    <t>DIRECTOR DE PROTECCION CIVIL</t>
  </si>
  <si>
    <t>DANIEL CAMPOS NAVA</t>
  </si>
  <si>
    <t>AUXILIAR  DE PROTECCION CIVIL</t>
  </si>
  <si>
    <t>SERVICIOS GENERALES</t>
  </si>
  <si>
    <t>EFREN ANAYA GARCIA</t>
  </si>
  <si>
    <t>PARQUES Y JAR</t>
  </si>
  <si>
    <t>5-5 TOTLA $15,249.9</t>
  </si>
  <si>
    <t>JOSE TORRES DIAZ</t>
  </si>
  <si>
    <t>HECTOR FRANCISCO LOPEZ MARTINEZ</t>
  </si>
  <si>
    <t>RUBEN FUENTES IBARRA</t>
  </si>
  <si>
    <t>ISMAEL FLORES TOSCANO</t>
  </si>
  <si>
    <t>ARTURO MONTES GOMEZ</t>
  </si>
  <si>
    <t>SIMON RANGEL SANCHEZ</t>
  </si>
  <si>
    <t>MANT.URBANO</t>
  </si>
  <si>
    <t>JUAN CARLOS MARCIAL GARCIA</t>
  </si>
  <si>
    <t>DAVID IBARRA MORAN</t>
  </si>
  <si>
    <t>AUXILIAR</t>
  </si>
  <si>
    <t>RELACIONES PÚBLICAS Y COMUNICACIÓN SOCIAL</t>
  </si>
  <si>
    <t>ANA LAURA LOERA DE LA CRUZ</t>
  </si>
  <si>
    <t>AUXILIAR DE COMUNICACIÓN SOCIAL</t>
  </si>
  <si>
    <t>BLANCA ELIZABETH BARTOLO BARAJAS</t>
  </si>
  <si>
    <t>REPART OFC Y CARTAS</t>
  </si>
  <si>
    <t>JURIDICO</t>
  </si>
  <si>
    <t>RICARDO PONCE OROZCO</t>
  </si>
  <si>
    <t>MODULO DE MAQUINARIA</t>
  </si>
  <si>
    <t>JOSE ALFREDO PELAYO GRADILLA</t>
  </si>
  <si>
    <t xml:space="preserve">ENCARGADO DE MODULO </t>
  </si>
  <si>
    <t>JUAN CARLOS ALMEJO MARTINEZ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</si>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</sst>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441">
    <xf numFmtId="0" fontId="0" fillId="0" borderId="0" xfId="0"/>
    <xf numFmtId="49" fontId="0" fillId="0" borderId="0" xfId="0" applyNumberFormat="1" applyAlignment="1">
      <alignment horizontal="left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9" fillId="0" borderId="1" xfId="2" applyFont="1" applyBorder="1"/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9" fillId="0" borderId="2" xfId="2" applyFont="1" applyBorder="1" applyAlignment="1">
      <alignment horizontal="left"/>
    </xf>
    <xf numFmtId="0" fontId="7" fillId="0" borderId="2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center"/>
    </xf>
    <xf numFmtId="44" fontId="12" fillId="0" borderId="2" xfId="3" applyFont="1" applyFill="1" applyBorder="1"/>
    <xf numFmtId="44" fontId="12" fillId="0" borderId="2" xfId="3" applyFont="1" applyFill="1" applyBorder="1" applyAlignment="1">
      <alignment wrapText="1"/>
    </xf>
    <xf numFmtId="43" fontId="12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2" fillId="0" borderId="0" xfId="4" applyFont="1" applyFill="1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2" fillId="0" borderId="0" xfId="2" applyFont="1"/>
    <xf numFmtId="0" fontId="0" fillId="0" borderId="0" xfId="0" applyAlignment="1">
      <alignment horizontal="center"/>
    </xf>
    <xf numFmtId="0" fontId="9" fillId="0" borderId="3" xfId="2" applyFont="1" applyBorder="1"/>
    <xf numFmtId="164" fontId="9" fillId="0" borderId="4" xfId="2" applyNumberFormat="1" applyFont="1" applyBorder="1"/>
    <xf numFmtId="164" fontId="9" fillId="0" borderId="4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5" xfId="0" applyBorder="1"/>
    <xf numFmtId="0" fontId="13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/>
    <xf numFmtId="49" fontId="0" fillId="0" borderId="0" xfId="0" applyNumberFormat="1" applyAlignment="1">
      <alignment horizontal="right"/>
    </xf>
    <xf numFmtId="0" fontId="14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5" fillId="0" borderId="0" xfId="5" quotePrefix="1" applyFont="1" applyAlignment="1">
      <alignment horizontal="left"/>
    </xf>
    <xf numFmtId="0" fontId="12" fillId="0" borderId="0" xfId="5" applyFont="1" applyAlignment="1">
      <alignment horizontal="center"/>
    </xf>
    <xf numFmtId="0" fontId="12" fillId="0" borderId="0" xfId="5" applyFont="1"/>
    <xf numFmtId="0" fontId="12" fillId="0" borderId="0" xfId="5" applyFont="1" applyAlignment="1">
      <alignment wrapText="1"/>
    </xf>
    <xf numFmtId="0" fontId="9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2" fillId="0" borderId="2" xfId="5" applyFont="1" applyBorder="1" applyAlignment="1">
      <alignment horizontal="center"/>
    </xf>
    <xf numFmtId="44" fontId="12" fillId="0" borderId="2" xfId="6" applyFont="1" applyFill="1" applyBorder="1" applyAlignment="1">
      <alignment wrapText="1"/>
    </xf>
    <xf numFmtId="44" fontId="12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2" fillId="0" borderId="2" xfId="8" applyFont="1" applyFill="1" applyBorder="1"/>
    <xf numFmtId="44" fontId="12" fillId="0" borderId="2" xfId="8" applyFont="1" applyFill="1" applyBorder="1" applyAlignment="1">
      <alignment wrapText="1"/>
    </xf>
    <xf numFmtId="44" fontId="12" fillId="0" borderId="2" xfId="9" applyFont="1" applyFill="1" applyBorder="1"/>
    <xf numFmtId="43" fontId="12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3" xfId="5" applyFont="1" applyBorder="1"/>
    <xf numFmtId="44" fontId="9" fillId="0" borderId="4" xfId="6" applyFont="1" applyFill="1" applyBorder="1"/>
    <xf numFmtId="44" fontId="9" fillId="0" borderId="4" xfId="6" applyFont="1" applyFill="1" applyBorder="1" applyAlignment="1">
      <alignment wrapText="1"/>
    </xf>
    <xf numFmtId="0" fontId="2" fillId="0" borderId="0" xfId="0" applyFont="1"/>
    <xf numFmtId="0" fontId="13" fillId="0" borderId="0" xfId="0" applyFont="1" applyAlignment="1">
      <alignment horizontal="left" vertical="center" wrapText="1"/>
    </xf>
    <xf numFmtId="0" fontId="6" fillId="0" borderId="0" xfId="10" quotePrefix="1" applyFont="1"/>
    <xf numFmtId="0" fontId="12" fillId="0" borderId="0" xfId="10" applyFont="1" applyAlignment="1">
      <alignment horizontal="center"/>
    </xf>
    <xf numFmtId="0" fontId="12" fillId="0" borderId="0" xfId="10" applyFont="1"/>
    <xf numFmtId="44" fontId="12" fillId="0" borderId="0" xfId="9" applyFont="1" applyFill="1" applyBorder="1"/>
    <xf numFmtId="44" fontId="12" fillId="0" borderId="0" xfId="9" applyFont="1" applyFill="1" applyBorder="1" applyAlignment="1">
      <alignment wrapText="1"/>
    </xf>
    <xf numFmtId="0" fontId="7" fillId="0" borderId="2" xfId="10" applyFont="1" applyBorder="1" applyAlignment="1">
      <alignment horizontal="left" vertical="center" wrapText="1"/>
    </xf>
    <xf numFmtId="0" fontId="12" fillId="0" borderId="2" xfId="10" applyFont="1" applyBorder="1" applyAlignment="1">
      <alignment horizontal="center"/>
    </xf>
    <xf numFmtId="44" fontId="12" fillId="0" borderId="2" xfId="9" applyFont="1" applyFill="1" applyBorder="1" applyAlignment="1">
      <alignment wrapText="1"/>
    </xf>
    <xf numFmtId="44" fontId="12" fillId="0" borderId="7" xfId="9" applyFont="1" applyFill="1" applyBorder="1"/>
    <xf numFmtId="43" fontId="12" fillId="0" borderId="2" xfId="11" applyFont="1" applyFill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3" xfId="10" applyFont="1" applyBorder="1"/>
    <xf numFmtId="44" fontId="9" fillId="0" borderId="4" xfId="9" applyFont="1" applyFill="1" applyBorder="1"/>
    <xf numFmtId="44" fontId="9" fillId="0" borderId="4" xfId="9" applyFont="1" applyFill="1" applyBorder="1" applyAlignment="1">
      <alignment wrapText="1"/>
    </xf>
    <xf numFmtId="44" fontId="9" fillId="0" borderId="8" xfId="9" applyFont="1" applyFill="1" applyBorder="1"/>
    <xf numFmtId="0" fontId="6" fillId="0" borderId="0" xfId="12" applyFont="1" applyAlignment="1">
      <alignment horizontal="center"/>
    </xf>
    <xf numFmtId="0" fontId="6" fillId="0" borderId="0" xfId="12" applyFont="1"/>
    <xf numFmtId="0" fontId="12" fillId="0" borderId="0" xfId="12" applyFont="1" applyAlignment="1">
      <alignment horizontal="center"/>
    </xf>
    <xf numFmtId="0" fontId="12" fillId="0" borderId="0" xfId="12" applyFont="1"/>
    <xf numFmtId="44" fontId="12" fillId="0" borderId="0" xfId="13" applyFont="1" applyFill="1" applyBorder="1"/>
    <xf numFmtId="44" fontId="12" fillId="0" borderId="0" xfId="13" applyFont="1" applyFill="1" applyBorder="1" applyAlignment="1">
      <alignment wrapText="1"/>
    </xf>
    <xf numFmtId="0" fontId="9" fillId="0" borderId="2" xfId="14" applyFont="1" applyBorder="1"/>
    <xf numFmtId="0" fontId="7" fillId="0" borderId="2" xfId="12" applyFont="1" applyBorder="1" applyAlignment="1">
      <alignment horizontal="left" vertical="center" wrapText="1"/>
    </xf>
    <xf numFmtId="0" fontId="12" fillId="0" borderId="2" xfId="12" applyFont="1" applyBorder="1" applyAlignment="1">
      <alignment horizontal="center"/>
    </xf>
    <xf numFmtId="44" fontId="12" fillId="0" borderId="2" xfId="15" applyFont="1" applyFill="1" applyBorder="1"/>
    <xf numFmtId="44" fontId="12" fillId="0" borderId="2" xfId="15" applyFont="1" applyFill="1" applyBorder="1" applyAlignment="1">
      <alignment wrapText="1"/>
    </xf>
    <xf numFmtId="44" fontId="12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2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8" applyFont="1" applyBorder="1" applyAlignment="1">
      <alignment horizontal="left" vertical="center" wrapText="1"/>
    </xf>
    <xf numFmtId="0" fontId="12" fillId="0" borderId="2" xfId="18" applyFont="1" applyBorder="1" applyAlignment="1">
      <alignment horizontal="center"/>
    </xf>
    <xf numFmtId="44" fontId="12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3" xfId="12" applyFont="1" applyBorder="1"/>
    <xf numFmtId="44" fontId="9" fillId="0" borderId="4" xfId="13" applyFont="1" applyFill="1" applyBorder="1" applyAlignment="1">
      <alignment horizontal="right"/>
    </xf>
    <xf numFmtId="0" fontId="6" fillId="0" borderId="0" xfId="14" applyFont="1"/>
    <xf numFmtId="0" fontId="12" fillId="0" borderId="0" xfId="14" applyFont="1" applyAlignment="1">
      <alignment horizontal="center"/>
    </xf>
    <xf numFmtId="0" fontId="12" fillId="0" borderId="0" xfId="14" applyFont="1"/>
    <xf numFmtId="44" fontId="12" fillId="0" borderId="0" xfId="20" applyFont="1" applyFill="1" applyBorder="1"/>
    <xf numFmtId="44" fontId="12" fillId="0" borderId="0" xfId="20" applyFont="1" applyFill="1" applyBorder="1" applyAlignment="1">
      <alignment wrapText="1"/>
    </xf>
    <xf numFmtId="0" fontId="7" fillId="0" borderId="2" xfId="14" applyFont="1" applyBorder="1" applyAlignment="1">
      <alignment horizontal="left" vertical="center" wrapText="1"/>
    </xf>
    <xf numFmtId="0" fontId="12" fillId="0" borderId="2" xfId="14" applyFont="1" applyBorder="1" applyAlignment="1">
      <alignment horizontal="center"/>
    </xf>
    <xf numFmtId="44" fontId="12" fillId="0" borderId="2" xfId="21" applyFont="1" applyFill="1" applyBorder="1"/>
    <xf numFmtId="44" fontId="12" fillId="0" borderId="2" xfId="21" applyFont="1" applyFill="1" applyBorder="1" applyAlignment="1">
      <alignment wrapText="1"/>
    </xf>
    <xf numFmtId="44" fontId="12" fillId="0" borderId="2" xfId="14" applyNumberFormat="1" applyFont="1" applyBorder="1"/>
    <xf numFmtId="44" fontId="12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3" xfId="14" applyFont="1" applyBorder="1"/>
    <xf numFmtId="44" fontId="9" fillId="0" borderId="4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5" fillId="0" borderId="0" xfId="22" quotePrefix="1" applyFont="1" applyAlignment="1">
      <alignment horizontal="left"/>
    </xf>
    <xf numFmtId="0" fontId="12" fillId="0" borderId="0" xfId="22" applyFont="1" applyAlignment="1">
      <alignment horizontal="center"/>
    </xf>
    <xf numFmtId="0" fontId="12" fillId="0" borderId="0" xfId="22" applyFont="1"/>
    <xf numFmtId="44" fontId="12" fillId="0" borderId="0" xfId="15" applyFont="1" applyFill="1" applyBorder="1"/>
    <xf numFmtId="44" fontId="12" fillId="0" borderId="0" xfId="15" applyFont="1" applyFill="1" applyBorder="1" applyAlignment="1">
      <alignment wrapText="1"/>
    </xf>
    <xf numFmtId="0" fontId="9" fillId="0" borderId="2" xfId="22" applyFont="1" applyBorder="1"/>
    <xf numFmtId="0" fontId="7" fillId="0" borderId="2" xfId="22" applyFont="1" applyBorder="1" applyAlignment="1">
      <alignment horizontal="left" vertical="center" wrapText="1"/>
    </xf>
    <xf numFmtId="0" fontId="12" fillId="0" borderId="2" xfId="22" applyFont="1" applyBorder="1" applyAlignment="1">
      <alignment horizontal="center"/>
    </xf>
    <xf numFmtId="44" fontId="12" fillId="0" borderId="2" xfId="22" applyNumberFormat="1" applyFont="1" applyBorder="1"/>
    <xf numFmtId="0" fontId="9" fillId="0" borderId="0" xfId="22" applyFont="1"/>
    <xf numFmtId="0" fontId="9" fillId="0" borderId="0" xfId="22" applyFont="1" applyAlignment="1">
      <alignment horizontal="center"/>
    </xf>
    <xf numFmtId="0" fontId="9" fillId="0" borderId="3" xfId="22" applyFont="1" applyBorder="1"/>
    <xf numFmtId="44" fontId="9" fillId="0" borderId="9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/>
    <xf numFmtId="0" fontId="12" fillId="0" borderId="0" xfId="19" applyFont="1" applyAlignment="1">
      <alignment horizontal="center"/>
    </xf>
    <xf numFmtId="0" fontId="12" fillId="0" borderId="0" xfId="19" applyFont="1"/>
    <xf numFmtId="44" fontId="12" fillId="0" borderId="0" xfId="23" applyFont="1" applyFill="1" applyBorder="1"/>
    <xf numFmtId="44" fontId="12" fillId="0" borderId="0" xfId="23" applyFont="1" applyFill="1" applyBorder="1" applyAlignment="1">
      <alignment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19" applyFont="1" applyBorder="1"/>
    <xf numFmtId="0" fontId="7" fillId="0" borderId="2" xfId="19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44" fontId="12" fillId="0" borderId="2" xfId="19" applyNumberFormat="1" applyFont="1" applyBorder="1"/>
    <xf numFmtId="0" fontId="12" fillId="0" borderId="2" xfId="19" applyFont="1" applyBorder="1" applyAlignment="1">
      <alignment horizontal="center"/>
    </xf>
    <xf numFmtId="44" fontId="12" fillId="0" borderId="2" xfId="23" applyFont="1" applyFill="1" applyBorder="1"/>
    <xf numFmtId="44" fontId="12" fillId="0" borderId="2" xfId="23" applyFont="1" applyFill="1" applyBorder="1" applyAlignment="1">
      <alignment wrapText="1"/>
    </xf>
    <xf numFmtId="0" fontId="9" fillId="0" borderId="2" xfId="24" applyFont="1" applyBorder="1" applyAlignment="1">
      <alignment horizontal="left"/>
    </xf>
    <xf numFmtId="0" fontId="7" fillId="0" borderId="2" xfId="24" applyFont="1" applyBorder="1" applyAlignment="1">
      <alignment horizontal="left" vertical="center" wrapText="1"/>
    </xf>
    <xf numFmtId="0" fontId="12" fillId="0" borderId="2" xfId="24" applyFont="1" applyBorder="1" applyAlignment="1">
      <alignment horizontal="center"/>
    </xf>
    <xf numFmtId="44" fontId="12" fillId="0" borderId="2" xfId="25" applyFont="1" applyFill="1" applyBorder="1"/>
    <xf numFmtId="44" fontId="12" fillId="0" borderId="2" xfId="25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6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0" xfId="19" applyFont="1" applyBorder="1"/>
    <xf numFmtId="44" fontId="9" fillId="0" borderId="11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6" applyFont="1"/>
    <xf numFmtId="0" fontId="3" fillId="0" borderId="0" xfId="26"/>
    <xf numFmtId="0" fontId="7" fillId="0" borderId="0" xfId="26" applyFont="1" applyAlignment="1">
      <alignment horizontal="left" vertical="center" wrapText="1"/>
    </xf>
    <xf numFmtId="0" fontId="3" fillId="0" borderId="0" xfId="26" applyAlignment="1">
      <alignment horizontal="center"/>
    </xf>
    <xf numFmtId="0" fontId="3" fillId="0" borderId="0" xfId="26" applyAlignment="1">
      <alignment wrapText="1"/>
    </xf>
    <xf numFmtId="0" fontId="15" fillId="0" borderId="0" xfId="26" quotePrefix="1" applyFont="1" applyAlignment="1">
      <alignment horizontal="left"/>
    </xf>
    <xf numFmtId="0" fontId="12" fillId="0" borderId="0" xfId="26" applyFont="1" applyAlignment="1">
      <alignment horizontal="center"/>
    </xf>
    <xf numFmtId="0" fontId="12" fillId="0" borderId="0" xfId="26" applyFont="1"/>
    <xf numFmtId="44" fontId="12" fillId="0" borderId="0" xfId="8" applyFont="1" applyFill="1" applyBorder="1"/>
    <xf numFmtId="44" fontId="12" fillId="0" borderId="0" xfId="8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 applyAlignment="1">
      <alignment horizontal="left" vertical="center" wrapText="1"/>
    </xf>
    <xf numFmtId="0" fontId="12" fillId="0" borderId="2" xfId="26" applyFont="1" applyBorder="1" applyAlignment="1">
      <alignment horizontal="center"/>
    </xf>
    <xf numFmtId="44" fontId="12" fillId="0" borderId="2" xfId="26" applyNumberFormat="1" applyFont="1" applyBorder="1"/>
    <xf numFmtId="0" fontId="9" fillId="0" borderId="2" xfId="26" applyFont="1" applyBorder="1"/>
    <xf numFmtId="0" fontId="9" fillId="0" borderId="0" xfId="26" applyFont="1" applyAlignment="1">
      <alignment horizontal="center"/>
    </xf>
    <xf numFmtId="0" fontId="9" fillId="0" borderId="3" xfId="26" applyFont="1" applyBorder="1"/>
    <xf numFmtId="44" fontId="9" fillId="0" borderId="4" xfId="8" applyFont="1" applyFill="1" applyBorder="1"/>
    <xf numFmtId="0" fontId="6" fillId="0" borderId="0" xfId="18" applyFont="1"/>
    <xf numFmtId="0" fontId="12" fillId="0" borderId="0" xfId="18" applyFont="1" applyAlignment="1">
      <alignment horizontal="center"/>
    </xf>
    <xf numFmtId="0" fontId="12" fillId="0" borderId="0" xfId="18" applyFont="1"/>
    <xf numFmtId="44" fontId="12" fillId="0" borderId="0" xfId="21" applyFont="1" applyFill="1" applyBorder="1"/>
    <xf numFmtId="44" fontId="12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3" xfId="18" applyFont="1" applyBorder="1"/>
    <xf numFmtId="44" fontId="9" fillId="0" borderId="4" xfId="21" applyFont="1" applyFill="1" applyBorder="1"/>
    <xf numFmtId="44" fontId="9" fillId="0" borderId="4" xfId="21" applyFont="1" applyFill="1" applyBorder="1" applyAlignment="1">
      <alignment wrapText="1"/>
    </xf>
    <xf numFmtId="0" fontId="6" fillId="0" borderId="0" xfId="27" applyFont="1"/>
    <xf numFmtId="0" fontId="3" fillId="0" borderId="0" xfId="27"/>
    <xf numFmtId="0" fontId="7" fillId="0" borderId="0" xfId="27" applyFont="1" applyAlignment="1">
      <alignment horizontal="left" vertical="center" wrapText="1"/>
    </xf>
    <xf numFmtId="0" fontId="3" fillId="0" borderId="0" xfId="27" applyAlignment="1">
      <alignment horizontal="center"/>
    </xf>
    <xf numFmtId="0" fontId="3" fillId="0" borderId="0" xfId="27" applyAlignment="1">
      <alignment wrapText="1"/>
    </xf>
    <xf numFmtId="0" fontId="15" fillId="0" borderId="0" xfId="27" quotePrefix="1" applyFont="1" applyAlignment="1">
      <alignment horizontal="left"/>
    </xf>
    <xf numFmtId="0" fontId="6" fillId="0" borderId="0" xfId="27" applyFont="1" applyAlignment="1">
      <alignment horizontal="center"/>
    </xf>
    <xf numFmtId="0" fontId="12" fillId="0" borderId="0" xfId="27" applyFont="1" applyAlignment="1">
      <alignment horizontal="center"/>
    </xf>
    <xf numFmtId="0" fontId="12" fillId="0" borderId="0" xfId="27" applyFont="1"/>
    <xf numFmtId="44" fontId="12" fillId="0" borderId="0" xfId="16" applyFont="1" applyFill="1"/>
    <xf numFmtId="44" fontId="12" fillId="0" borderId="0" xfId="16" applyFont="1" applyFill="1" applyAlignment="1">
      <alignment wrapText="1"/>
    </xf>
    <xf numFmtId="0" fontId="9" fillId="0" borderId="2" xfId="27" applyFont="1" applyBorder="1" applyAlignment="1">
      <alignment horizontal="left" vertical="center"/>
    </xf>
    <xf numFmtId="0" fontId="7" fillId="0" borderId="2" xfId="27" applyFont="1" applyBorder="1" applyAlignment="1">
      <alignment horizontal="left" vertical="center" wrapText="1"/>
    </xf>
    <xf numFmtId="0" fontId="12" fillId="0" borderId="2" xfId="27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9" fillId="0" borderId="2" xfId="27" applyFont="1" applyBorder="1" applyAlignment="1">
      <alignment horizontal="center" vertical="center"/>
    </xf>
    <xf numFmtId="0" fontId="9" fillId="0" borderId="2" xfId="27" applyFont="1" applyBorder="1"/>
    <xf numFmtId="0" fontId="12" fillId="0" borderId="2" xfId="27" applyFont="1" applyBorder="1" applyAlignment="1">
      <alignment horizontal="center"/>
    </xf>
    <xf numFmtId="44" fontId="12" fillId="0" borderId="2" xfId="27" applyNumberFormat="1" applyFont="1" applyBorder="1"/>
    <xf numFmtId="0" fontId="9" fillId="0" borderId="0" xfId="27" applyFont="1"/>
    <xf numFmtId="0" fontId="9" fillId="0" borderId="12" xfId="27" applyFont="1" applyBorder="1" applyAlignment="1">
      <alignment horizontal="center"/>
    </xf>
    <xf numFmtId="0" fontId="9" fillId="0" borderId="3" xfId="27" applyFont="1" applyBorder="1"/>
    <xf numFmtId="44" fontId="9" fillId="0" borderId="4" xfId="16" applyFont="1" applyFill="1" applyBorder="1"/>
    <xf numFmtId="44" fontId="9" fillId="0" borderId="4" xfId="16" applyFont="1" applyFill="1" applyBorder="1" applyAlignment="1">
      <alignment wrapText="1"/>
    </xf>
    <xf numFmtId="0" fontId="9" fillId="0" borderId="0" xfId="27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2" fillId="0" borderId="0" xfId="28" applyFont="1" applyAlignment="1">
      <alignment horizontal="center"/>
    </xf>
    <xf numFmtId="0" fontId="12" fillId="0" borderId="0" xfId="28" applyFont="1"/>
    <xf numFmtId="44" fontId="12" fillId="0" borderId="0" xfId="29" applyFont="1" applyFill="1" applyBorder="1"/>
    <xf numFmtId="44" fontId="12" fillId="0" borderId="0" xfId="29" applyFont="1" applyFill="1" applyBorder="1" applyAlignment="1">
      <alignment wrapText="1"/>
    </xf>
    <xf numFmtId="0" fontId="9" fillId="0" borderId="2" xfId="28" applyFont="1" applyBorder="1" applyAlignment="1">
      <alignment horizontal="left"/>
    </xf>
    <xf numFmtId="0" fontId="7" fillId="0" borderId="2" xfId="28" applyFont="1" applyBorder="1" applyAlignment="1">
      <alignment horizontal="left" vertical="center" wrapText="1"/>
    </xf>
    <xf numFmtId="0" fontId="12" fillId="0" borderId="2" xfId="28" applyFont="1" applyBorder="1" applyAlignment="1">
      <alignment horizontal="center"/>
    </xf>
    <xf numFmtId="44" fontId="12" fillId="0" borderId="2" xfId="28" applyNumberFormat="1" applyFont="1" applyBorder="1"/>
    <xf numFmtId="0" fontId="7" fillId="0" borderId="2" xfId="28" quotePrefix="1" applyFont="1" applyBorder="1" applyAlignment="1">
      <alignment horizontal="left" vertical="center" wrapText="1"/>
    </xf>
    <xf numFmtId="0" fontId="9" fillId="0" borderId="0" xfId="28" applyFont="1"/>
    <xf numFmtId="0" fontId="7" fillId="0" borderId="0" xfId="28" applyFont="1" applyAlignment="1">
      <alignment horizontal="left" vertical="center" wrapText="1"/>
    </xf>
    <xf numFmtId="0" fontId="9" fillId="0" borderId="0" xfId="28" applyFont="1" applyAlignment="1">
      <alignment horizontal="center"/>
    </xf>
    <xf numFmtId="0" fontId="9" fillId="0" borderId="3" xfId="28" applyFont="1" applyBorder="1"/>
    <xf numFmtId="44" fontId="9" fillId="0" borderId="4" xfId="29" applyFont="1" applyFill="1" applyBorder="1"/>
    <xf numFmtId="44" fontId="9" fillId="0" borderId="4" xfId="29" applyFont="1" applyFill="1" applyBorder="1" applyAlignment="1">
      <alignment wrapText="1"/>
    </xf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28" applyFont="1" applyBorder="1"/>
    <xf numFmtId="0" fontId="6" fillId="0" borderId="0" xfId="24" applyFont="1"/>
    <xf numFmtId="0" fontId="3" fillId="0" borderId="0" xfId="24"/>
    <xf numFmtId="0" fontId="7" fillId="0" borderId="0" xfId="24" applyFont="1" applyAlignment="1">
      <alignment horizontal="left" vertical="center" wrapText="1"/>
    </xf>
    <xf numFmtId="0" fontId="3" fillId="0" borderId="0" xfId="24" applyAlignment="1">
      <alignment horizontal="center"/>
    </xf>
    <xf numFmtId="0" fontId="3" fillId="0" borderId="0" xfId="24" applyAlignment="1">
      <alignment wrapText="1"/>
    </xf>
    <xf numFmtId="0" fontId="15" fillId="0" borderId="0" xfId="24" quotePrefix="1" applyFont="1" applyAlignment="1">
      <alignment horizontal="left"/>
    </xf>
    <xf numFmtId="0" fontId="8" fillId="0" borderId="0" xfId="24" applyFont="1"/>
    <xf numFmtId="0" fontId="12" fillId="0" borderId="0" xfId="24" applyFont="1" applyAlignment="1">
      <alignment horizontal="center"/>
    </xf>
    <xf numFmtId="0" fontId="12" fillId="0" borderId="0" xfId="24" applyFont="1"/>
    <xf numFmtId="44" fontId="12" fillId="0" borderId="0" xfId="30" applyFont="1" applyFill="1"/>
    <xf numFmtId="44" fontId="12" fillId="0" borderId="0" xfId="30" applyFont="1" applyFill="1" applyAlignment="1">
      <alignment wrapText="1"/>
    </xf>
    <xf numFmtId="0" fontId="9" fillId="3" borderId="2" xfId="24" applyFont="1" applyFill="1" applyBorder="1" applyAlignment="1">
      <alignment horizontal="center" vertical="center"/>
    </xf>
    <xf numFmtId="0" fontId="10" fillId="3" borderId="2" xfId="24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 shrinkToFit="1"/>
    </xf>
    <xf numFmtId="0" fontId="9" fillId="0" borderId="2" xfId="24" applyFont="1" applyBorder="1" applyAlignment="1">
      <alignment vertical="center"/>
    </xf>
    <xf numFmtId="0" fontId="12" fillId="0" borderId="2" xfId="24" applyFont="1" applyBorder="1" applyAlignment="1">
      <alignment vertical="center"/>
    </xf>
    <xf numFmtId="44" fontId="12" fillId="0" borderId="2" xfId="31" applyFont="1" applyFill="1" applyBorder="1" applyAlignment="1">
      <alignment vertical="center"/>
    </xf>
    <xf numFmtId="44" fontId="12" fillId="0" borderId="2" xfId="31" applyFont="1" applyFill="1" applyBorder="1" applyAlignment="1">
      <alignment vertical="center" wrapText="1"/>
    </xf>
    <xf numFmtId="165" fontId="12" fillId="0" borderId="2" xfId="31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44" fontId="12" fillId="0" borderId="2" xfId="24" applyNumberFormat="1" applyFont="1" applyBorder="1"/>
    <xf numFmtId="44" fontId="12" fillId="0" borderId="2" xfId="30" applyFont="1" applyFill="1" applyBorder="1"/>
    <xf numFmtId="44" fontId="12" fillId="0" borderId="2" xfId="30" applyFont="1" applyFill="1" applyBorder="1" applyAlignment="1">
      <alignment wrapText="1"/>
    </xf>
    <xf numFmtId="0" fontId="17" fillId="0" borderId="0" xfId="0" applyFont="1"/>
    <xf numFmtId="0" fontId="7" fillId="0" borderId="2" xfId="32" applyFont="1" applyBorder="1" applyAlignment="1">
      <alignment horizontal="left" vertical="center" wrapText="1"/>
    </xf>
    <xf numFmtId="44" fontId="12" fillId="0" borderId="2" xfId="32" applyNumberFormat="1" applyFont="1" applyBorder="1"/>
    <xf numFmtId="0" fontId="9" fillId="0" borderId="2" xfId="32" applyFont="1" applyBorder="1"/>
    <xf numFmtId="0" fontId="9" fillId="0" borderId="0" xfId="24" applyFont="1" applyAlignment="1">
      <alignment horizontal="center"/>
    </xf>
    <xf numFmtId="0" fontId="9" fillId="0" borderId="3" xfId="24" applyFont="1" applyBorder="1"/>
    <xf numFmtId="44" fontId="9" fillId="0" borderId="4" xfId="30" applyFont="1" applyFill="1" applyBorder="1"/>
    <xf numFmtId="0" fontId="9" fillId="0" borderId="0" xfId="24" applyFont="1"/>
    <xf numFmtId="44" fontId="9" fillId="0" borderId="0" xfId="30" applyFont="1" applyFill="1" applyBorder="1"/>
    <xf numFmtId="44" fontId="9" fillId="0" borderId="0" xfId="30" applyFont="1" applyFill="1" applyBorder="1" applyAlignment="1">
      <alignment wrapText="1"/>
    </xf>
    <xf numFmtId="0" fontId="9" fillId="0" borderId="1" xfId="32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4" applyFont="1" applyAlignment="1">
      <alignment horizontal="center"/>
    </xf>
    <xf numFmtId="0" fontId="5" fillId="0" borderId="0" xfId="24" applyFont="1" applyAlignment="1">
      <alignment horizontal="left" vertical="center" wrapText="1"/>
    </xf>
    <xf numFmtId="0" fontId="5" fillId="0" borderId="0" xfId="24" applyFont="1" applyAlignment="1">
      <alignment horizontal="center" wrapText="1"/>
    </xf>
    <xf numFmtId="0" fontId="6" fillId="0" borderId="0" xfId="24" applyFont="1" applyAlignment="1">
      <alignment horizontal="center"/>
    </xf>
    <xf numFmtId="0" fontId="6" fillId="0" borderId="0" xfId="24" applyFont="1" applyAlignment="1">
      <alignment horizontal="left" vertical="center" wrapText="1"/>
    </xf>
    <xf numFmtId="0" fontId="6" fillId="0" borderId="0" xfId="24" applyFont="1" applyAlignment="1">
      <alignment horizontal="center" wrapText="1"/>
    </xf>
    <xf numFmtId="0" fontId="12" fillId="0" borderId="0" xfId="33" applyFont="1" applyAlignment="1">
      <alignment horizontal="center"/>
    </xf>
    <xf numFmtId="0" fontId="12" fillId="0" borderId="0" xfId="33" applyFont="1"/>
    <xf numFmtId="44" fontId="12" fillId="0" borderId="0" xfId="34" applyFont="1" applyFill="1" applyBorder="1"/>
    <xf numFmtId="44" fontId="12" fillId="0" borderId="0" xfId="34" applyFont="1" applyFill="1" applyBorder="1" applyAlignment="1">
      <alignment wrapText="1"/>
    </xf>
    <xf numFmtId="0" fontId="9" fillId="0" borderId="2" xfId="33" applyFont="1" applyBorder="1"/>
    <xf numFmtId="0" fontId="7" fillId="0" borderId="2" xfId="33" applyFont="1" applyBorder="1" applyAlignment="1">
      <alignment horizontal="left" vertical="center" wrapText="1"/>
    </xf>
    <xf numFmtId="44" fontId="12" fillId="0" borderId="2" xfId="34" applyFont="1" applyFill="1" applyBorder="1"/>
    <xf numFmtId="44" fontId="12" fillId="0" borderId="2" xfId="34" applyFont="1" applyFill="1" applyBorder="1" applyAlignment="1">
      <alignment wrapText="1"/>
    </xf>
    <xf numFmtId="44" fontId="12" fillId="0" borderId="2" xfId="33" applyNumberFormat="1" applyFont="1" applyBorder="1"/>
    <xf numFmtId="0" fontId="9" fillId="0" borderId="0" xfId="33" applyFont="1"/>
    <xf numFmtId="0" fontId="7" fillId="0" borderId="0" xfId="33" applyFont="1" applyAlignment="1">
      <alignment horizontal="left" vertical="center" wrapText="1"/>
    </xf>
    <xf numFmtId="0" fontId="9" fillId="0" borderId="0" xfId="33" applyFont="1" applyAlignment="1">
      <alignment horizontal="center"/>
    </xf>
    <xf numFmtId="0" fontId="9" fillId="0" borderId="3" xfId="33" applyFont="1" applyBorder="1"/>
    <xf numFmtId="44" fontId="9" fillId="0" borderId="4" xfId="34" applyFont="1" applyFill="1" applyBorder="1"/>
    <xf numFmtId="0" fontId="12" fillId="0" borderId="0" xfId="35" applyFont="1" applyAlignment="1">
      <alignment horizontal="center"/>
    </xf>
    <xf numFmtId="0" fontId="12" fillId="0" borderId="0" xfId="35" applyFont="1"/>
    <xf numFmtId="44" fontId="12" fillId="0" borderId="0" xfId="25" applyFont="1" applyFill="1"/>
    <xf numFmtId="44" fontId="12" fillId="0" borderId="0" xfId="25" applyFont="1" applyFill="1" applyAlignment="1">
      <alignment wrapText="1"/>
    </xf>
    <xf numFmtId="0" fontId="9" fillId="0" borderId="0" xfId="35" applyFont="1"/>
    <xf numFmtId="0" fontId="0" fillId="4" borderId="0" xfId="0" applyFill="1"/>
    <xf numFmtId="0" fontId="9" fillId="0" borderId="2" xfId="35" applyFont="1" applyBorder="1"/>
    <xf numFmtId="0" fontId="12" fillId="0" borderId="2" xfId="35" applyFont="1" applyBorder="1" applyAlignment="1">
      <alignment horizontal="left" vertical="center" wrapText="1"/>
    </xf>
    <xf numFmtId="44" fontId="12" fillId="4" borderId="2" xfId="3" applyFont="1" applyFill="1" applyBorder="1"/>
    <xf numFmtId="49" fontId="0" fillId="4" borderId="0" xfId="0" applyNumberFormat="1" applyFill="1" applyAlignment="1">
      <alignment horizontal="left"/>
    </xf>
    <xf numFmtId="0" fontId="7" fillId="0" borderId="2" xfId="35" applyFont="1" applyBorder="1" applyAlignment="1">
      <alignment horizontal="left" vertical="center" wrapText="1"/>
    </xf>
    <xf numFmtId="44" fontId="12" fillId="0" borderId="2" xfId="35" applyNumberFormat="1" applyFont="1" applyBorder="1"/>
    <xf numFmtId="0" fontId="7" fillId="0" borderId="0" xfId="35" applyFont="1" applyAlignment="1">
      <alignment horizontal="left" vertical="center" wrapText="1"/>
    </xf>
    <xf numFmtId="0" fontId="9" fillId="0" borderId="0" xfId="35" applyFont="1" applyAlignment="1">
      <alignment horizontal="center"/>
    </xf>
    <xf numFmtId="44" fontId="9" fillId="0" borderId="4" xfId="25" applyFont="1" applyFill="1" applyBorder="1"/>
    <xf numFmtId="44" fontId="9" fillId="0" borderId="0" xfId="25" applyFont="1" applyFill="1" applyBorder="1"/>
    <xf numFmtId="44" fontId="9" fillId="0" borderId="0" xfId="25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18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0" fontId="12" fillId="0" borderId="0" xfId="32" applyFont="1" applyAlignment="1">
      <alignment horizontal="center"/>
    </xf>
    <xf numFmtId="0" fontId="12" fillId="0" borderId="0" xfId="32" applyFont="1"/>
    <xf numFmtId="44" fontId="12" fillId="0" borderId="0" xfId="36" applyFont="1" applyFill="1" applyBorder="1"/>
    <xf numFmtId="44" fontId="12" fillId="0" borderId="0" xfId="36" applyFont="1" applyFill="1" applyBorder="1" applyAlignment="1">
      <alignment wrapText="1"/>
    </xf>
    <xf numFmtId="44" fontId="12" fillId="0" borderId="0" xfId="3" applyFont="1" applyFill="1" applyBorder="1" applyAlignment="1">
      <alignment horizontal="left"/>
    </xf>
    <xf numFmtId="44" fontId="12" fillId="0" borderId="0" xfId="3" applyFont="1" applyFill="1" applyBorder="1"/>
    <xf numFmtId="0" fontId="0" fillId="0" borderId="0" xfId="0" applyAlignment="1">
      <alignment horizontal="left"/>
    </xf>
    <xf numFmtId="0" fontId="9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44" fontId="9" fillId="0" borderId="4" xfId="36" applyFont="1" applyFill="1" applyBorder="1"/>
    <xf numFmtId="44" fontId="9" fillId="0" borderId="0" xfId="36" applyFont="1" applyFill="1" applyBorder="1"/>
    <xf numFmtId="44" fontId="9" fillId="0" borderId="0" xfId="36" applyFont="1" applyFill="1" applyBorder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2" fillId="0" borderId="7" xfId="3" applyFont="1" applyFill="1" applyBorder="1"/>
    <xf numFmtId="0" fontId="9" fillId="0" borderId="3" xfId="0" applyFont="1" applyBorder="1"/>
    <xf numFmtId="0" fontId="16" fillId="0" borderId="0" xfId="2" applyFont="1" applyAlignment="1">
      <alignment horizontal="left" wrapText="1"/>
    </xf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9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/>
    <xf numFmtId="0" fontId="0" fillId="0" borderId="0" xfId="0" quotePrefix="1" applyAlignment="1">
      <alignment horizontal="left"/>
    </xf>
    <xf numFmtId="44" fontId="12" fillId="0" borderId="2" xfId="13" applyFont="1" applyFill="1" applyBorder="1"/>
    <xf numFmtId="44" fontId="12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2" fillId="0" borderId="7" xfId="8" applyFont="1" applyFill="1" applyBorder="1"/>
    <xf numFmtId="0" fontId="15" fillId="0" borderId="0" xfId="0" applyFont="1" applyAlignment="1">
      <alignment horizontal="center"/>
    </xf>
    <xf numFmtId="0" fontId="9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/>
    </xf>
    <xf numFmtId="44" fontId="12" fillId="4" borderId="2" xfId="1" applyFont="1" applyFill="1" applyBorder="1" applyAlignment="1">
      <alignment horizontal="center" vertical="center"/>
    </xf>
    <xf numFmtId="44" fontId="9" fillId="4" borderId="2" xfId="1" applyFont="1" applyFill="1" applyBorder="1" applyAlignment="1">
      <alignment horizontal="center" vertical="center" wrapText="1"/>
    </xf>
    <xf numFmtId="44" fontId="11" fillId="4" borderId="2" xfId="1" applyFont="1" applyFill="1" applyBorder="1" applyAlignment="1">
      <alignment horizontal="center" vertical="center" wrapText="1"/>
    </xf>
    <xf numFmtId="49" fontId="0" fillId="4" borderId="0" xfId="0" applyNumberFormat="1" applyFill="1" applyAlignment="1">
      <alignment horizontal="right"/>
    </xf>
    <xf numFmtId="0" fontId="9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0" fontId="9" fillId="0" borderId="2" xfId="24" applyFont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4" fontId="12" fillId="0" borderId="0" xfId="6" applyFont="1" applyFill="1" applyBorder="1" applyAlignment="1">
      <alignment wrapText="1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4" xfId="8" applyFont="1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44" fontId="0" fillId="0" borderId="0" xfId="0" applyNumberFormat="1" applyAlignment="1">
      <alignment wrapText="1"/>
    </xf>
    <xf numFmtId="0" fontId="2" fillId="0" borderId="14" xfId="0" applyFont="1" applyBorder="1"/>
    <xf numFmtId="0" fontId="0" fillId="0" borderId="6" xfId="0" applyBorder="1" applyAlignment="1">
      <alignment wrapText="1"/>
    </xf>
    <xf numFmtId="0" fontId="0" fillId="0" borderId="15" xfId="0" applyBorder="1"/>
    <xf numFmtId="44" fontId="2" fillId="0" borderId="17" xfId="0" applyNumberFormat="1" applyFont="1" applyBorder="1"/>
    <xf numFmtId="0" fontId="0" fillId="0" borderId="1" xfId="0" applyBorder="1" applyAlignment="1">
      <alignment horizontal="center"/>
    </xf>
    <xf numFmtId="44" fontId="12" fillId="0" borderId="0" xfId="30" applyFont="1" applyFill="1" applyBorder="1"/>
    <xf numFmtId="44" fontId="12" fillId="0" borderId="0" xfId="25" applyFont="1" applyFill="1" applyBorder="1"/>
    <xf numFmtId="0" fontId="4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10" quotePrefix="1" applyFont="1" applyAlignment="1">
      <alignment horizontal="center"/>
    </xf>
    <xf numFmtId="0" fontId="6" fillId="0" borderId="0" xfId="12" applyFont="1" applyAlignment="1">
      <alignment horizontal="center"/>
    </xf>
    <xf numFmtId="0" fontId="16" fillId="0" borderId="0" xfId="2" applyFont="1" applyAlignment="1">
      <alignment horizontal="left" wrapText="1"/>
    </xf>
    <xf numFmtId="0" fontId="16" fillId="0" borderId="1" xfId="2" applyFont="1" applyBorder="1" applyAlignment="1">
      <alignment horizontal="left" wrapText="1"/>
    </xf>
    <xf numFmtId="0" fontId="6" fillId="0" borderId="0" xfId="14" applyFont="1" applyAlignment="1">
      <alignment horizontal="center"/>
    </xf>
    <xf numFmtId="0" fontId="6" fillId="0" borderId="0" xfId="5" applyFont="1" applyAlignment="1">
      <alignment horizontal="center"/>
    </xf>
    <xf numFmtId="0" fontId="6" fillId="0" borderId="0" xfId="19" applyFont="1" applyAlignment="1">
      <alignment horizontal="center"/>
    </xf>
    <xf numFmtId="0" fontId="6" fillId="0" borderId="0" xfId="22" applyFont="1" applyAlignment="1">
      <alignment horizontal="center"/>
    </xf>
    <xf numFmtId="0" fontId="6" fillId="0" borderId="0" xfId="26" applyFont="1" applyAlignment="1">
      <alignment horizontal="center"/>
    </xf>
    <xf numFmtId="0" fontId="6" fillId="0" borderId="0" xfId="18" applyFont="1" applyAlignment="1">
      <alignment horizontal="center"/>
    </xf>
    <xf numFmtId="0" fontId="6" fillId="0" borderId="0" xfId="27" applyFont="1" applyAlignment="1">
      <alignment horizontal="center"/>
    </xf>
    <xf numFmtId="0" fontId="6" fillId="0" borderId="0" xfId="24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5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7">
    <cellStyle name="Millares 2" xfId="4" xr:uid="{BF6A7241-455C-4B85-B8E3-B3576977C133}"/>
    <cellStyle name="Millares 4" xfId="7" xr:uid="{A0119F9A-F258-4BE2-A472-FDA1672ADA4D}"/>
    <cellStyle name="Millares 5" xfId="11" xr:uid="{71935DC7-2470-4C88-B344-7EF45B14538E}"/>
    <cellStyle name="Millares 6" xfId="17" xr:uid="{6A6041A5-C9AC-4573-AAFE-8B5F3B244FEE}"/>
    <cellStyle name="Moneda" xfId="1" builtinId="4"/>
    <cellStyle name="Moneda 10" xfId="8" xr:uid="{761E2042-49C7-47B8-AD57-438BDAFAC55E}"/>
    <cellStyle name="Moneda 11" xfId="15" xr:uid="{37272FFB-AF28-47C5-A211-0E22DBE669F6}"/>
    <cellStyle name="Moneda 12" xfId="21" xr:uid="{D6016E8F-6F50-4A88-8241-28AFEFBFF141}"/>
    <cellStyle name="Moneda 13" xfId="16" xr:uid="{4310714B-D5E5-47F8-8672-5B1B7E59BE9D}"/>
    <cellStyle name="Moneda 14" xfId="29" xr:uid="{C8E91033-B126-438B-A62A-EE03D3D1DE6A}"/>
    <cellStyle name="Moneda 15" xfId="30" xr:uid="{9E688097-5269-457A-9456-F22456C0C542}"/>
    <cellStyle name="Moneda 16" xfId="34" xr:uid="{5400D68F-2CBD-4F63-A20F-7E5F676FEE8E}"/>
    <cellStyle name="Moneda 17" xfId="25" xr:uid="{83BE3A59-E749-43B1-81E6-003A30976AE6}"/>
    <cellStyle name="Moneda 18" xfId="36" xr:uid="{A15B07A7-675D-4B12-BB68-53012FFDC54A}"/>
    <cellStyle name="Moneda 19" xfId="31" xr:uid="{A41121E9-2B81-4503-82DF-CA73C7883418}"/>
    <cellStyle name="Moneda 2" xfId="3" xr:uid="{EBEB333D-F8D2-459A-B08C-1E52A851A516}"/>
    <cellStyle name="Moneda 4" xfId="6" xr:uid="{965C79BC-E08E-4CC4-9FB2-4F6DD6231FD2}"/>
    <cellStyle name="Moneda 5" xfId="9" xr:uid="{566C6A61-B1F1-4AD7-A65D-7E477B913FD6}"/>
    <cellStyle name="Moneda 6" xfId="13" xr:uid="{175AD378-6C12-49A8-9B39-1664C145EE14}"/>
    <cellStyle name="Moneda 8" xfId="20" xr:uid="{78DC9DB4-F595-4A03-AA2D-3D3D38FD75DD}"/>
    <cellStyle name="Moneda 9" xfId="23" xr:uid="{EBA5B6B6-8B32-4A7D-8EE9-3628043BA5CC}"/>
    <cellStyle name="Normal" xfId="0" builtinId="0"/>
    <cellStyle name="Normal 10" xfId="26" xr:uid="{261F57AA-8844-48FE-93B1-DE40A8174262}"/>
    <cellStyle name="Normal 11" xfId="22" xr:uid="{54DBC9D1-F42A-4645-86E0-0921D22B4027}"/>
    <cellStyle name="Normal 12" xfId="18" xr:uid="{21FB5833-B724-44EC-9732-81EB6A4E2DC0}"/>
    <cellStyle name="Normal 13" xfId="27" xr:uid="{8ED8566B-B42F-4E93-AF68-2F2146FA2328}"/>
    <cellStyle name="Normal 14" xfId="28" xr:uid="{B7F21E88-C74B-4CF4-850E-89A77BE8CE10}"/>
    <cellStyle name="Normal 15" xfId="24" xr:uid="{965AC9C5-5349-4768-9446-D81961C10130}"/>
    <cellStyle name="Normal 16" xfId="33" xr:uid="{A37FE8FC-4677-4EBE-976D-0294AC1FBBD6}"/>
    <cellStyle name="Normal 17" xfId="35" xr:uid="{F7872FD5-4900-41E6-A6BC-97FBD640CE86}"/>
    <cellStyle name="Normal 18" xfId="32" xr:uid="{CD25CCC7-C61C-471A-B47E-46B688774821}"/>
    <cellStyle name="Normal 2" xfId="2" xr:uid="{FD723515-0974-4478-8AC1-83116780660A}"/>
    <cellStyle name="Normal 4" xfId="5" xr:uid="{0A1D23D9-C9F2-4CAF-95B0-8A8D5FA0831D}"/>
    <cellStyle name="Normal 5" xfId="10" xr:uid="{DE6DAFB2-EEBF-4A6F-9587-264148E83F55}"/>
    <cellStyle name="Normal 6" xfId="12" xr:uid="{C28FD042-11E0-40E1-B3F8-063ADF16A35B}"/>
    <cellStyle name="Normal 8" xfId="14" xr:uid="{769F08C2-80CC-43B0-87A8-6209E384BF66}"/>
    <cellStyle name="Normal 9" xfId="19" xr:uid="{2AF88FF7-1EC2-4867-8CE2-97D802E233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546D5-736E-411A-9FF0-384D07352A3B}">
  <dimension ref="A1:P386"/>
  <sheetViews>
    <sheetView tabSelected="1" topLeftCell="A67" zoomScale="90" zoomScaleNormal="90" zoomScaleSheetLayoutView="100" workbookViewId="0">
      <selection activeCell="F196" sqref="F1:G1048576"/>
    </sheetView>
  </sheetViews>
  <sheetFormatPr baseColWidth="10" defaultRowHeight="15" x14ac:dyDescent="0.25"/>
  <cols>
    <col min="1" max="1" width="36.7109375" customWidth="1"/>
    <col min="2" max="2" width="12.7109375" style="75" customWidth="1"/>
    <col min="3" max="3" width="7.42578125" customWidth="1"/>
    <col min="4" max="4" width="5.140625" customWidth="1"/>
    <col min="5" max="5" width="14.140625" customWidth="1"/>
    <col min="6" max="6" width="11.85546875" style="41" customWidth="1"/>
    <col min="7" max="7" width="12" style="41" customWidth="1"/>
    <col min="8" max="8" width="12.7109375" customWidth="1"/>
    <col min="9" max="9" width="10.85546875" style="41" customWidth="1"/>
    <col min="10" max="10" width="11.42578125" bestFit="1" customWidth="1"/>
    <col min="11" max="11" width="12.5703125" customWidth="1"/>
    <col min="12" max="12" width="13" customWidth="1"/>
    <col min="13" max="13" width="41.5703125" customWidth="1"/>
    <col min="14" max="14" width="11.42578125" style="1"/>
  </cols>
  <sheetData>
    <row r="1" spans="1:16" ht="29.25" x14ac:dyDescent="0.5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</row>
    <row r="2" spans="1:16" ht="23.25" x14ac:dyDescent="0.35">
      <c r="A2" s="416" t="s">
        <v>1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</row>
    <row r="3" spans="1:16" ht="15.75" x14ac:dyDescent="0.25">
      <c r="A3" s="2" t="s">
        <v>2</v>
      </c>
      <c r="B3" s="4"/>
      <c r="C3" s="5"/>
      <c r="D3" s="3"/>
      <c r="E3" s="3"/>
      <c r="F3" s="6"/>
      <c r="G3" s="6"/>
      <c r="H3" s="3"/>
      <c r="I3" s="6"/>
      <c r="J3" s="3"/>
      <c r="K3" s="3"/>
      <c r="L3" s="3"/>
      <c r="M3" s="7" t="s">
        <v>3</v>
      </c>
    </row>
    <row r="4" spans="1:16" ht="25.5" customHeight="1" x14ac:dyDescent="0.25">
      <c r="A4" s="417" t="s">
        <v>4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8" t="s">
        <v>5</v>
      </c>
    </row>
    <row r="5" spans="1:16" ht="18.75" customHeight="1" x14ac:dyDescent="0.25">
      <c r="A5" s="8" t="s">
        <v>6</v>
      </c>
      <c r="B5" s="4"/>
      <c r="C5" s="5"/>
      <c r="D5" s="3"/>
      <c r="E5" s="3"/>
      <c r="F5" s="6"/>
      <c r="G5" s="6"/>
      <c r="H5" s="3"/>
      <c r="I5" s="6"/>
      <c r="J5" s="3"/>
      <c r="K5" s="3"/>
      <c r="L5" s="3"/>
      <c r="M5" s="419"/>
    </row>
    <row r="6" spans="1:16" ht="22.5" x14ac:dyDescent="0.25">
      <c r="A6" s="9" t="s">
        <v>7</v>
      </c>
      <c r="B6" s="10" t="s">
        <v>8</v>
      </c>
      <c r="C6" s="9" t="s">
        <v>9</v>
      </c>
      <c r="D6" s="9" t="s">
        <v>10</v>
      </c>
      <c r="E6" s="9" t="s">
        <v>11</v>
      </c>
      <c r="F6" s="11" t="s">
        <v>12</v>
      </c>
      <c r="G6" s="12" t="s">
        <v>13</v>
      </c>
      <c r="H6" s="9" t="s">
        <v>14</v>
      </c>
      <c r="I6" s="13" t="s">
        <v>15</v>
      </c>
      <c r="J6" s="14" t="s">
        <v>16</v>
      </c>
      <c r="K6" s="14" t="s">
        <v>17</v>
      </c>
      <c r="L6" s="15" t="s">
        <v>18</v>
      </c>
      <c r="M6" s="9" t="s">
        <v>19</v>
      </c>
    </row>
    <row r="7" spans="1:16" ht="26.25" customHeight="1" x14ac:dyDescent="0.25">
      <c r="A7" s="16" t="s">
        <v>20</v>
      </c>
      <c r="B7" s="17" t="s">
        <v>21</v>
      </c>
      <c r="C7" s="18">
        <v>111</v>
      </c>
      <c r="D7" s="18">
        <v>15</v>
      </c>
      <c r="E7" s="19">
        <v>2501.5700000000002</v>
      </c>
      <c r="F7" s="20">
        <f t="shared" ref="F7:F15" si="0">E7*0.05</f>
        <v>125.07850000000002</v>
      </c>
      <c r="G7" s="20"/>
      <c r="H7" s="19">
        <v>0</v>
      </c>
      <c r="I7" s="20">
        <v>9.58</v>
      </c>
      <c r="J7" s="19">
        <v>0</v>
      </c>
      <c r="K7" s="19"/>
      <c r="L7" s="19">
        <f t="shared" ref="L7:L15" si="1">E7+F7-H7+I7-J7-K7</f>
        <v>2636.2285000000002</v>
      </c>
      <c r="M7" s="21"/>
      <c r="O7" s="22"/>
    </row>
    <row r="8" spans="1:16" ht="26.25" customHeight="1" x14ac:dyDescent="0.25">
      <c r="A8" s="16" t="s">
        <v>22</v>
      </c>
      <c r="B8" s="17" t="s">
        <v>21</v>
      </c>
      <c r="C8" s="18">
        <v>111</v>
      </c>
      <c r="D8" s="18">
        <v>15</v>
      </c>
      <c r="E8" s="19">
        <v>2501.5700000000002</v>
      </c>
      <c r="F8" s="20">
        <f t="shared" si="0"/>
        <v>125.07850000000002</v>
      </c>
      <c r="G8" s="20"/>
      <c r="H8" s="19">
        <v>0</v>
      </c>
      <c r="I8" s="20">
        <v>9.58</v>
      </c>
      <c r="J8" s="19">
        <v>0</v>
      </c>
      <c r="K8" s="19"/>
      <c r="L8" s="19">
        <f t="shared" si="1"/>
        <v>2636.2285000000002</v>
      </c>
      <c r="M8" s="21"/>
    </row>
    <row r="9" spans="1:16" ht="26.25" customHeight="1" x14ac:dyDescent="0.25">
      <c r="A9" s="16" t="s">
        <v>23</v>
      </c>
      <c r="B9" s="17" t="s">
        <v>21</v>
      </c>
      <c r="C9" s="18">
        <v>111</v>
      </c>
      <c r="D9" s="18">
        <v>15</v>
      </c>
      <c r="E9" s="19">
        <v>2501.5700000000002</v>
      </c>
      <c r="F9" s="20">
        <f t="shared" si="0"/>
        <v>125.07850000000002</v>
      </c>
      <c r="G9" s="20"/>
      <c r="H9" s="19">
        <v>0</v>
      </c>
      <c r="I9" s="20">
        <v>9.58</v>
      </c>
      <c r="J9" s="19">
        <v>0</v>
      </c>
      <c r="K9" s="19"/>
      <c r="L9" s="19">
        <f t="shared" si="1"/>
        <v>2636.2285000000002</v>
      </c>
      <c r="M9" s="23"/>
      <c r="N9" s="24"/>
    </row>
    <row r="10" spans="1:16" ht="26.25" customHeight="1" x14ac:dyDescent="0.25">
      <c r="A10" s="16" t="s">
        <v>24</v>
      </c>
      <c r="B10" s="17" t="s">
        <v>21</v>
      </c>
      <c r="C10" s="18">
        <v>111</v>
      </c>
      <c r="D10" s="18">
        <v>15</v>
      </c>
      <c r="E10" s="19">
        <v>2501.5700000000002</v>
      </c>
      <c r="F10" s="20">
        <f t="shared" si="0"/>
        <v>125.07850000000002</v>
      </c>
      <c r="G10" s="20"/>
      <c r="H10" s="19">
        <v>0</v>
      </c>
      <c r="I10" s="20">
        <v>9.58</v>
      </c>
      <c r="J10" s="19">
        <v>0</v>
      </c>
      <c r="K10" s="19"/>
      <c r="L10" s="19">
        <f t="shared" si="1"/>
        <v>2636.2285000000002</v>
      </c>
      <c r="M10" s="21"/>
    </row>
    <row r="11" spans="1:16" ht="26.25" customHeight="1" x14ac:dyDescent="0.25">
      <c r="A11" s="16" t="s">
        <v>25</v>
      </c>
      <c r="B11" s="17" t="s">
        <v>21</v>
      </c>
      <c r="C11" s="18">
        <v>111</v>
      </c>
      <c r="D11" s="18">
        <v>15</v>
      </c>
      <c r="E11" s="19">
        <v>2501.5700000000002</v>
      </c>
      <c r="F11" s="20">
        <f t="shared" si="0"/>
        <v>125.07850000000002</v>
      </c>
      <c r="G11" s="20"/>
      <c r="H11" s="19">
        <v>0</v>
      </c>
      <c r="I11" s="20">
        <v>9.58</v>
      </c>
      <c r="J11" s="19">
        <v>0</v>
      </c>
      <c r="K11" s="19"/>
      <c r="L11" s="19">
        <f t="shared" si="1"/>
        <v>2636.2285000000002</v>
      </c>
      <c r="M11" s="21"/>
      <c r="O11" s="22"/>
    </row>
    <row r="12" spans="1:16" ht="26.25" customHeight="1" x14ac:dyDescent="0.25">
      <c r="A12" s="16" t="s">
        <v>26</v>
      </c>
      <c r="B12" s="17" t="s">
        <v>21</v>
      </c>
      <c r="C12" s="18">
        <v>111</v>
      </c>
      <c r="D12" s="18">
        <v>15</v>
      </c>
      <c r="E12" s="19">
        <v>2501.5700000000002</v>
      </c>
      <c r="F12" s="20">
        <f t="shared" si="0"/>
        <v>125.07850000000002</v>
      </c>
      <c r="G12" s="20"/>
      <c r="H12" s="19">
        <v>0</v>
      </c>
      <c r="I12" s="20">
        <v>9.58</v>
      </c>
      <c r="J12" s="19">
        <v>0</v>
      </c>
      <c r="K12" s="19"/>
      <c r="L12" s="19">
        <f t="shared" si="1"/>
        <v>2636.2285000000002</v>
      </c>
      <c r="M12" s="21"/>
    </row>
    <row r="13" spans="1:16" ht="26.25" customHeight="1" x14ac:dyDescent="0.25">
      <c r="A13" s="25" t="s">
        <v>27</v>
      </c>
      <c r="B13" s="17" t="s">
        <v>21</v>
      </c>
      <c r="C13" s="18">
        <v>111</v>
      </c>
      <c r="D13" s="18">
        <v>15</v>
      </c>
      <c r="E13" s="19">
        <v>2501.5700000000002</v>
      </c>
      <c r="F13" s="20">
        <f t="shared" si="0"/>
        <v>125.07850000000002</v>
      </c>
      <c r="G13" s="20"/>
      <c r="H13" s="19">
        <v>0</v>
      </c>
      <c r="I13" s="20">
        <v>9.58</v>
      </c>
      <c r="J13" s="19">
        <v>0</v>
      </c>
      <c r="K13" s="19"/>
      <c r="L13" s="19">
        <f t="shared" si="1"/>
        <v>2636.2285000000002</v>
      </c>
      <c r="M13" s="21"/>
      <c r="O13" s="26"/>
    </row>
    <row r="14" spans="1:16" ht="26.25" customHeight="1" x14ac:dyDescent="0.25">
      <c r="A14" s="27" t="s">
        <v>28</v>
      </c>
      <c r="B14" s="17" t="s">
        <v>21</v>
      </c>
      <c r="C14" s="18">
        <v>111</v>
      </c>
      <c r="D14" s="18">
        <v>15</v>
      </c>
      <c r="E14" s="19">
        <v>2501.5700000000002</v>
      </c>
      <c r="F14" s="20">
        <f t="shared" si="0"/>
        <v>125.07850000000002</v>
      </c>
      <c r="G14" s="20"/>
      <c r="H14" s="19">
        <v>0</v>
      </c>
      <c r="I14" s="20">
        <v>9.58</v>
      </c>
      <c r="J14" s="19">
        <v>0</v>
      </c>
      <c r="K14" s="19"/>
      <c r="L14" s="19">
        <f t="shared" si="1"/>
        <v>2636.2285000000002</v>
      </c>
      <c r="M14" s="21"/>
    </row>
    <row r="15" spans="1:16" ht="26.25" customHeight="1" x14ac:dyDescent="0.25">
      <c r="A15" s="27" t="s">
        <v>29</v>
      </c>
      <c r="B15" s="17" t="s">
        <v>21</v>
      </c>
      <c r="C15" s="18">
        <v>111</v>
      </c>
      <c r="D15" s="18">
        <v>15</v>
      </c>
      <c r="E15" s="19">
        <v>2501.5700000000002</v>
      </c>
      <c r="F15" s="20">
        <f t="shared" si="0"/>
        <v>125.07850000000002</v>
      </c>
      <c r="G15" s="20"/>
      <c r="H15" s="19">
        <v>0</v>
      </c>
      <c r="I15" s="20">
        <v>9.58</v>
      </c>
      <c r="J15" s="19">
        <v>0</v>
      </c>
      <c r="K15" s="19"/>
      <c r="L15" s="19">
        <f t="shared" si="1"/>
        <v>2636.2285000000002</v>
      </c>
      <c r="M15" s="21"/>
    </row>
    <row r="16" spans="1:16" s="1" customFormat="1" ht="15.75" thickBot="1" x14ac:dyDescent="0.3">
      <c r="A16" s="28"/>
      <c r="B16" s="4"/>
      <c r="C16" s="30"/>
      <c r="D16" s="31" t="s">
        <v>30</v>
      </c>
      <c r="E16" s="32">
        <f>SUM(E7:E15)</f>
        <v>22514.13</v>
      </c>
      <c r="F16" s="33">
        <f t="shared" ref="F16:L16" si="2">SUM(F7:F15)</f>
        <v>1125.7065000000005</v>
      </c>
      <c r="G16" s="33">
        <f t="shared" si="2"/>
        <v>0</v>
      </c>
      <c r="H16" s="32">
        <f t="shared" si="2"/>
        <v>0</v>
      </c>
      <c r="I16" s="33">
        <f t="shared" si="2"/>
        <v>86.22</v>
      </c>
      <c r="J16" s="32">
        <f t="shared" si="2"/>
        <v>0</v>
      </c>
      <c r="K16" s="33">
        <f t="shared" si="2"/>
        <v>0</v>
      </c>
      <c r="L16" s="32">
        <f t="shared" si="2"/>
        <v>23726.056500000006</v>
      </c>
      <c r="M16" s="29"/>
      <c r="O16"/>
      <c r="P16"/>
    </row>
    <row r="17" spans="1:16" s="1" customFormat="1" ht="14.25" customHeight="1" x14ac:dyDescent="0.25">
      <c r="A17" s="28"/>
      <c r="B17" s="4"/>
      <c r="C17" s="30"/>
      <c r="D17" s="28"/>
      <c r="E17" s="34"/>
      <c r="F17" s="35"/>
      <c r="G17" s="35"/>
      <c r="H17" s="34"/>
      <c r="I17" s="35"/>
      <c r="J17" s="34"/>
      <c r="K17" s="34"/>
      <c r="L17" s="34"/>
      <c r="M17" s="29"/>
      <c r="O17"/>
      <c r="P17"/>
    </row>
    <row r="18" spans="1:16" s="1" customFormat="1" ht="14.25" customHeight="1" x14ac:dyDescent="0.25">
      <c r="A18" s="28"/>
      <c r="B18" s="4"/>
      <c r="C18" s="30"/>
      <c r="D18" s="28"/>
      <c r="E18" s="34"/>
      <c r="F18" s="35"/>
      <c r="G18" s="35"/>
      <c r="H18" s="34"/>
      <c r="I18" s="35"/>
      <c r="J18" s="34"/>
      <c r="K18" s="34"/>
      <c r="L18" s="34"/>
      <c r="M18" s="29"/>
      <c r="O18"/>
      <c r="P18"/>
    </row>
    <row r="19" spans="1:16" s="1" customFormat="1" x14ac:dyDescent="0.25">
      <c r="A19" s="28"/>
      <c r="B19" s="4"/>
      <c r="C19" s="30"/>
      <c r="D19" s="28"/>
      <c r="E19" s="34"/>
      <c r="F19" s="35"/>
      <c r="G19" s="35"/>
      <c r="H19" s="34"/>
      <c r="I19" s="35"/>
      <c r="J19" s="34"/>
      <c r="K19" s="34"/>
      <c r="L19" s="34"/>
      <c r="M19" s="29"/>
      <c r="O19"/>
      <c r="P19"/>
    </row>
    <row r="20" spans="1:16" s="1" customFormat="1" ht="15.75" thickBot="1" x14ac:dyDescent="0.3">
      <c r="A20" s="36"/>
      <c r="B20" s="38"/>
      <c r="C20" s="39"/>
      <c r="D20"/>
      <c r="E20"/>
      <c r="F20" s="40"/>
      <c r="G20" s="40"/>
      <c r="H20" s="37"/>
      <c r="I20" s="41"/>
      <c r="J20"/>
      <c r="K20"/>
      <c r="L20"/>
      <c r="M20"/>
      <c r="O20"/>
      <c r="P20"/>
    </row>
    <row r="21" spans="1:16" s="1" customFormat="1" x14ac:dyDescent="0.25">
      <c r="A21" s="420" t="s">
        <v>31</v>
      </c>
      <c r="B21" s="420"/>
      <c r="C21" s="420"/>
      <c r="D21" s="420"/>
      <c r="F21" s="421" t="s">
        <v>32</v>
      </c>
      <c r="G21" s="421"/>
      <c r="H21" s="421"/>
      <c r="I21"/>
      <c r="J21"/>
      <c r="K21"/>
      <c r="L21" s="421" t="s">
        <v>33</v>
      </c>
      <c r="M21" s="421"/>
      <c r="O21"/>
      <c r="P21"/>
    </row>
    <row r="22" spans="1:16" s="43" customFormat="1" x14ac:dyDescent="0.25">
      <c r="A22" s="420" t="s">
        <v>34</v>
      </c>
      <c r="B22" s="420"/>
      <c r="C22" s="420"/>
      <c r="D22" s="420"/>
      <c r="E22" s="420" t="s">
        <v>35</v>
      </c>
      <c r="F22" s="420"/>
      <c r="G22" s="420"/>
      <c r="H22" s="420"/>
      <c r="I22" s="420"/>
      <c r="J22"/>
      <c r="K22"/>
      <c r="L22" s="420" t="s">
        <v>36</v>
      </c>
      <c r="M22" s="420"/>
      <c r="N22" s="1"/>
      <c r="O22"/>
      <c r="P22"/>
    </row>
    <row r="23" spans="1:16" s="1" customFormat="1" ht="15.75" x14ac:dyDescent="0.25">
      <c r="A23" s="44"/>
      <c r="B23" s="45"/>
      <c r="C23" s="30"/>
      <c r="D23"/>
      <c r="E23" s="30"/>
      <c r="F23" s="46"/>
      <c r="G23" s="46"/>
      <c r="H23" s="30"/>
      <c r="I23" s="46"/>
      <c r="J23"/>
      <c r="K23"/>
      <c r="L23" s="30"/>
      <c r="M23" s="30"/>
      <c r="O23"/>
      <c r="P23"/>
    </row>
    <row r="24" spans="1:16" s="1" customFormat="1" ht="15.75" x14ac:dyDescent="0.25">
      <c r="A24" s="44"/>
      <c r="B24" s="45"/>
      <c r="C24" s="30"/>
      <c r="D24"/>
      <c r="E24" s="30"/>
      <c r="F24" s="46"/>
      <c r="G24" s="46"/>
      <c r="H24" s="30"/>
      <c r="I24" s="46"/>
      <c r="J24"/>
      <c r="K24"/>
      <c r="L24" s="30"/>
      <c r="M24" s="30"/>
      <c r="O24"/>
      <c r="P24"/>
    </row>
    <row r="25" spans="1:16" s="1" customFormat="1" ht="15.75" x14ac:dyDescent="0.25">
      <c r="A25" s="44"/>
      <c r="B25" s="45"/>
      <c r="C25" s="30"/>
      <c r="D25"/>
      <c r="E25" s="30"/>
      <c r="F25" s="46"/>
      <c r="G25" s="46"/>
      <c r="H25" s="30"/>
      <c r="I25" s="46"/>
      <c r="J25"/>
      <c r="K25"/>
      <c r="L25" s="30"/>
      <c r="M25" s="30"/>
      <c r="O25"/>
      <c r="P25"/>
    </row>
    <row r="26" spans="1:16" s="1" customFormat="1" ht="18.75" customHeight="1" x14ac:dyDescent="0.5">
      <c r="A26" s="415" t="s">
        <v>0</v>
      </c>
      <c r="B26" s="415"/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O26"/>
      <c r="P26"/>
    </row>
    <row r="27" spans="1:16" s="1" customFormat="1" ht="24" customHeight="1" x14ac:dyDescent="0.35">
      <c r="A27" s="416" t="s">
        <v>1</v>
      </c>
      <c r="B27" s="416"/>
      <c r="C27" s="416"/>
      <c r="D27" s="416"/>
      <c r="E27" s="416"/>
      <c r="F27" s="416"/>
      <c r="G27" s="416"/>
      <c r="H27" s="416"/>
      <c r="I27" s="416"/>
      <c r="J27" s="416"/>
      <c r="K27" s="416"/>
      <c r="L27" s="416"/>
      <c r="M27" s="416"/>
      <c r="O27"/>
      <c r="P27"/>
    </row>
    <row r="28" spans="1:16" s="1" customFormat="1" ht="15.75" x14ac:dyDescent="0.25">
      <c r="A28" s="48" t="s">
        <v>2</v>
      </c>
      <c r="B28" s="50"/>
      <c r="C28" s="51"/>
      <c r="D28" s="49"/>
      <c r="E28" s="49"/>
      <c r="F28" s="52"/>
      <c r="G28" s="52"/>
      <c r="H28" s="49"/>
      <c r="I28" s="52"/>
      <c r="J28" s="49"/>
      <c r="K28" s="49"/>
      <c r="L28" s="49"/>
      <c r="M28" s="53" t="s">
        <v>3</v>
      </c>
      <c r="O28"/>
      <c r="P28"/>
    </row>
    <row r="29" spans="1:16" s="1" customFormat="1" ht="12.75" customHeight="1" x14ac:dyDescent="0.25">
      <c r="A29" s="427" t="s">
        <v>37</v>
      </c>
      <c r="B29" s="427"/>
      <c r="C29" s="427"/>
      <c r="D29" s="427"/>
      <c r="E29" s="427"/>
      <c r="F29" s="427"/>
      <c r="G29" s="427"/>
      <c r="H29" s="427"/>
      <c r="I29" s="427"/>
      <c r="J29" s="427"/>
      <c r="K29" s="427"/>
      <c r="L29" s="427"/>
      <c r="M29" s="418" t="s">
        <v>5</v>
      </c>
      <c r="O29"/>
      <c r="P29"/>
    </row>
    <row r="30" spans="1:16" s="1" customFormat="1" x14ac:dyDescent="0.25">
      <c r="A30" s="8" t="str">
        <f>A5</f>
        <v>PERIODO DEL 16 AL 31 DE OCTUBRE DE 2019</v>
      </c>
      <c r="B30" s="4"/>
      <c r="C30" s="54"/>
      <c r="D30" s="55"/>
      <c r="E30" s="55"/>
      <c r="F30" s="56"/>
      <c r="G30" s="56"/>
      <c r="H30" s="55"/>
      <c r="I30" s="56"/>
      <c r="J30" s="55"/>
      <c r="K30" s="55"/>
      <c r="L30" s="55"/>
      <c r="M30" s="419"/>
      <c r="O30"/>
      <c r="P30"/>
    </row>
    <row r="31" spans="1:16" ht="22.5" x14ac:dyDescent="0.25">
      <c r="A31" s="9" t="s">
        <v>7</v>
      </c>
      <c r="B31" s="10" t="s">
        <v>8</v>
      </c>
      <c r="C31" s="9" t="s">
        <v>9</v>
      </c>
      <c r="D31" s="9" t="s">
        <v>10</v>
      </c>
      <c r="E31" s="9" t="s">
        <v>11</v>
      </c>
      <c r="F31" s="11" t="s">
        <v>12</v>
      </c>
      <c r="G31" s="12" t="s">
        <v>13</v>
      </c>
      <c r="H31" s="9" t="s">
        <v>14</v>
      </c>
      <c r="I31" s="13" t="s">
        <v>15</v>
      </c>
      <c r="J31" s="14" t="s">
        <v>16</v>
      </c>
      <c r="K31" s="14" t="s">
        <v>17</v>
      </c>
      <c r="L31" s="15" t="s">
        <v>18</v>
      </c>
      <c r="M31" s="9" t="s">
        <v>19</v>
      </c>
    </row>
    <row r="32" spans="1:16" ht="26.25" customHeight="1" x14ac:dyDescent="0.25">
      <c r="A32" s="57" t="s">
        <v>31</v>
      </c>
      <c r="B32" s="58" t="s">
        <v>38</v>
      </c>
      <c r="C32" s="59">
        <v>113</v>
      </c>
      <c r="D32" s="59">
        <v>15</v>
      </c>
      <c r="E32" s="19">
        <v>13312.35</v>
      </c>
      <c r="F32" s="60">
        <f>E32*0.05</f>
        <v>665.61750000000006</v>
      </c>
      <c r="G32" s="60"/>
      <c r="H32" s="61">
        <v>2234.7399999999998</v>
      </c>
      <c r="I32" s="60">
        <v>0</v>
      </c>
      <c r="J32" s="61">
        <v>0</v>
      </c>
      <c r="K32" s="61"/>
      <c r="L32" s="19">
        <f>E32+F32-H32+I32-J32-K32</f>
        <v>11743.227500000001</v>
      </c>
      <c r="M32" s="62"/>
      <c r="O32" s="22"/>
      <c r="P32" s="63"/>
    </row>
    <row r="33" spans="1:15" ht="26.25" customHeight="1" x14ac:dyDescent="0.25">
      <c r="A33" s="57" t="s">
        <v>39</v>
      </c>
      <c r="B33" s="58" t="s">
        <v>40</v>
      </c>
      <c r="C33" s="59">
        <v>113</v>
      </c>
      <c r="D33" s="59">
        <v>15</v>
      </c>
      <c r="E33" s="19">
        <v>2463.08</v>
      </c>
      <c r="F33" s="60">
        <f>E33*0.05</f>
        <v>123.154</v>
      </c>
      <c r="G33" s="60"/>
      <c r="H33" s="64">
        <v>0</v>
      </c>
      <c r="I33" s="65">
        <v>13.77</v>
      </c>
      <c r="J33" s="66">
        <v>0</v>
      </c>
      <c r="K33" s="66"/>
      <c r="L33" s="19">
        <f>(E33+F33-H33+I33-J33-K33)</f>
        <v>2600.0039999999999</v>
      </c>
      <c r="M33" s="67"/>
      <c r="O33" s="68"/>
    </row>
    <row r="34" spans="1:15" ht="15.75" thickBot="1" x14ac:dyDescent="0.3">
      <c r="A34" s="69"/>
      <c r="B34" s="50"/>
      <c r="C34" s="70"/>
      <c r="D34" s="71" t="s">
        <v>30</v>
      </c>
      <c r="E34" s="72">
        <f>SUM(E32:E33)</f>
        <v>15775.43</v>
      </c>
      <c r="F34" s="73">
        <f>SUM(F32:F33)</f>
        <v>788.77150000000006</v>
      </c>
      <c r="G34" s="73">
        <f>SUM(G32:G33)</f>
        <v>0</v>
      </c>
      <c r="H34" s="72">
        <f>SUM(H32:H33)</f>
        <v>2234.7399999999998</v>
      </c>
      <c r="I34" s="73">
        <f>SUM(I32:I33)</f>
        <v>13.77</v>
      </c>
      <c r="J34" s="73">
        <f t="shared" ref="J34:K34" si="3">SUM(J32:J33)</f>
        <v>0</v>
      </c>
      <c r="K34" s="73">
        <f t="shared" si="3"/>
        <v>0</v>
      </c>
      <c r="L34" s="72">
        <f>SUM(L32:L33)</f>
        <v>14343.231500000002</v>
      </c>
      <c r="M34" s="55"/>
    </row>
    <row r="35" spans="1:15" ht="10.5" customHeight="1" x14ac:dyDescent="0.25">
      <c r="A35" s="74"/>
      <c r="C35" s="30"/>
    </row>
    <row r="36" spans="1:15" ht="15.75" x14ac:dyDescent="0.25">
      <c r="A36" s="422" t="s">
        <v>41</v>
      </c>
      <c r="B36" s="422"/>
      <c r="C36" s="422"/>
      <c r="D36" s="422"/>
      <c r="E36" s="422"/>
      <c r="F36" s="422"/>
      <c r="G36" s="422"/>
      <c r="H36" s="422"/>
      <c r="I36" s="422"/>
      <c r="J36" s="422"/>
      <c r="K36" s="422"/>
      <c r="L36" s="422"/>
      <c r="M36" s="76"/>
    </row>
    <row r="37" spans="1:15" x14ac:dyDescent="0.25">
      <c r="A37" s="8" t="str">
        <f>A30</f>
        <v>PERIODO DEL 16 AL 31 DE OCTUBRE DE 2019</v>
      </c>
      <c r="B37" s="4"/>
      <c r="C37" s="77"/>
      <c r="D37" s="78"/>
      <c r="E37" s="79"/>
      <c r="F37" s="80"/>
      <c r="G37" s="80"/>
      <c r="H37" s="79"/>
      <c r="I37" s="80"/>
      <c r="J37" s="79"/>
      <c r="K37" s="79"/>
      <c r="L37" s="79"/>
      <c r="M37" s="78"/>
    </row>
    <row r="38" spans="1:15" ht="22.5" x14ac:dyDescent="0.25">
      <c r="A38" s="9" t="s">
        <v>7</v>
      </c>
      <c r="B38" s="10" t="s">
        <v>8</v>
      </c>
      <c r="C38" s="9" t="s">
        <v>9</v>
      </c>
      <c r="D38" s="9" t="s">
        <v>10</v>
      </c>
      <c r="E38" s="9" t="s">
        <v>11</v>
      </c>
      <c r="F38" s="11" t="s">
        <v>12</v>
      </c>
      <c r="G38" s="12" t="s">
        <v>13</v>
      </c>
      <c r="H38" s="9" t="s">
        <v>14</v>
      </c>
      <c r="I38" s="13" t="s">
        <v>15</v>
      </c>
      <c r="J38" s="14" t="s">
        <v>16</v>
      </c>
      <c r="K38" s="14" t="s">
        <v>17</v>
      </c>
      <c r="L38" s="15" t="s">
        <v>18</v>
      </c>
      <c r="M38" s="9" t="s">
        <v>19</v>
      </c>
    </row>
    <row r="39" spans="1:15" ht="26.25" customHeight="1" x14ac:dyDescent="0.25">
      <c r="A39" s="25" t="s">
        <v>42</v>
      </c>
      <c r="B39" s="81" t="s">
        <v>35</v>
      </c>
      <c r="C39" s="82">
        <v>113</v>
      </c>
      <c r="D39" s="82">
        <v>15</v>
      </c>
      <c r="E39" s="19">
        <v>5827.5</v>
      </c>
      <c r="F39" s="60">
        <f>E39*0.05</f>
        <v>291.375</v>
      </c>
      <c r="G39" s="60"/>
      <c r="H39" s="66">
        <v>609.88</v>
      </c>
      <c r="I39" s="83">
        <v>0</v>
      </c>
      <c r="J39" s="84">
        <v>0</v>
      </c>
      <c r="K39" s="84"/>
      <c r="L39" s="19">
        <f>ROUND(E39+F39-H39+I39-J39-K39,0)+G39</f>
        <v>5509</v>
      </c>
      <c r="M39" s="85"/>
    </row>
    <row r="40" spans="1:15" ht="26.25" customHeight="1" x14ac:dyDescent="0.25">
      <c r="A40" s="16" t="s">
        <v>43</v>
      </c>
      <c r="B40" s="81" t="s">
        <v>44</v>
      </c>
      <c r="C40" s="82">
        <v>111</v>
      </c>
      <c r="D40" s="82">
        <v>15</v>
      </c>
      <c r="E40" s="19">
        <v>5827.5</v>
      </c>
      <c r="F40" s="60">
        <f>E40*0.05</f>
        <v>291.375</v>
      </c>
      <c r="G40" s="60"/>
      <c r="H40" s="66">
        <v>609.88</v>
      </c>
      <c r="I40" s="83">
        <v>0</v>
      </c>
      <c r="J40" s="66">
        <v>0</v>
      </c>
      <c r="K40" s="66"/>
      <c r="L40" s="19">
        <f>ROUND(E40+F40-H40+I40-J40-K40,0)</f>
        <v>5509</v>
      </c>
      <c r="M40" s="85"/>
    </row>
    <row r="41" spans="1:15" ht="15.75" thickBot="1" x14ac:dyDescent="0.3">
      <c r="A41" s="86"/>
      <c r="B41" s="87"/>
      <c r="C41" s="88"/>
      <c r="D41" s="89" t="s">
        <v>30</v>
      </c>
      <c r="E41" s="90">
        <f>SUM(E39:E40)</f>
        <v>11655</v>
      </c>
      <c r="F41" s="91">
        <f>SUM(F39:F40)</f>
        <v>582.75</v>
      </c>
      <c r="G41" s="91">
        <f>SUM(G39:G40)</f>
        <v>0</v>
      </c>
      <c r="H41" s="90">
        <f>SUM(H39:H40)</f>
        <v>1219.76</v>
      </c>
      <c r="I41" s="91">
        <f>SUM(I39:I40)</f>
        <v>0</v>
      </c>
      <c r="J41" s="91">
        <f t="shared" ref="J41" si="4">SUM(J39:J40)</f>
        <v>0</v>
      </c>
      <c r="K41" s="91">
        <f>SUM(K39:K40)</f>
        <v>0</v>
      </c>
      <c r="L41" s="92">
        <f>SUM(L39:L40)</f>
        <v>11018</v>
      </c>
      <c r="M41" s="78"/>
    </row>
    <row r="42" spans="1:15" ht="15.75" x14ac:dyDescent="0.25">
      <c r="A42" s="423" t="s">
        <v>45</v>
      </c>
      <c r="B42" s="423"/>
      <c r="C42" s="423"/>
      <c r="D42" s="423"/>
      <c r="E42" s="423"/>
      <c r="F42" s="423"/>
      <c r="G42" s="423"/>
      <c r="H42" s="423"/>
      <c r="I42" s="423"/>
      <c r="J42" s="423"/>
      <c r="K42" s="93"/>
      <c r="L42" s="94"/>
      <c r="M42" s="424"/>
    </row>
    <row r="43" spans="1:15" x14ac:dyDescent="0.25">
      <c r="A43" s="8" t="str">
        <f>A37</f>
        <v>PERIODO DEL 16 AL 31 DE OCTUBRE DE 2019</v>
      </c>
      <c r="B43" s="4"/>
      <c r="C43" s="95"/>
      <c r="D43" s="96"/>
      <c r="E43" s="97"/>
      <c r="F43" s="98"/>
      <c r="G43" s="98"/>
      <c r="H43" s="97"/>
      <c r="I43" s="98"/>
      <c r="J43" s="97"/>
      <c r="K43" s="97"/>
      <c r="L43" s="97"/>
      <c r="M43" s="425"/>
    </row>
    <row r="44" spans="1:15" ht="22.5" x14ac:dyDescent="0.25">
      <c r="A44" s="9" t="s">
        <v>7</v>
      </c>
      <c r="B44" s="10" t="s">
        <v>8</v>
      </c>
      <c r="C44" s="9" t="s">
        <v>9</v>
      </c>
      <c r="D44" s="9" t="s">
        <v>10</v>
      </c>
      <c r="E44" s="9" t="s">
        <v>11</v>
      </c>
      <c r="F44" s="11" t="s">
        <v>12</v>
      </c>
      <c r="G44" s="12" t="s">
        <v>13</v>
      </c>
      <c r="H44" s="9" t="s">
        <v>14</v>
      </c>
      <c r="I44" s="13" t="s">
        <v>15</v>
      </c>
      <c r="J44" s="14" t="s">
        <v>16</v>
      </c>
      <c r="K44" s="14" t="s">
        <v>17</v>
      </c>
      <c r="L44" s="15" t="s">
        <v>18</v>
      </c>
      <c r="M44" s="9" t="s">
        <v>19</v>
      </c>
    </row>
    <row r="45" spans="1:15" ht="26.25" customHeight="1" x14ac:dyDescent="0.25">
      <c r="A45" s="99" t="s">
        <v>46</v>
      </c>
      <c r="B45" s="100" t="s">
        <v>47</v>
      </c>
      <c r="C45" s="101">
        <v>113</v>
      </c>
      <c r="D45" s="101">
        <v>15</v>
      </c>
      <c r="E45" s="19">
        <v>5170.2299999999996</v>
      </c>
      <c r="F45" s="60">
        <f>E45*0.05</f>
        <v>258.51150000000001</v>
      </c>
      <c r="G45" s="60"/>
      <c r="H45" s="102">
        <v>492.09</v>
      </c>
      <c r="I45" s="103">
        <v>0</v>
      </c>
      <c r="J45" s="104">
        <v>0</v>
      </c>
      <c r="K45" s="64"/>
      <c r="L45" s="19">
        <f>E45+F45-H45+I45-J45-K45</f>
        <v>4936.651499999999</v>
      </c>
      <c r="M45" s="105"/>
    </row>
    <row r="46" spans="1:15" ht="26.25" customHeight="1" x14ac:dyDescent="0.25">
      <c r="A46" s="106" t="s">
        <v>48</v>
      </c>
      <c r="B46" s="100" t="s">
        <v>49</v>
      </c>
      <c r="C46" s="101">
        <v>113</v>
      </c>
      <c r="D46" s="101">
        <v>15</v>
      </c>
      <c r="E46" s="19">
        <v>5170.2299999999996</v>
      </c>
      <c r="F46" s="60">
        <f>E46*0.05</f>
        <v>258.51150000000001</v>
      </c>
      <c r="G46" s="60"/>
      <c r="H46" s="102">
        <v>492.09</v>
      </c>
      <c r="I46" s="103">
        <v>0</v>
      </c>
      <c r="J46" s="104">
        <v>0</v>
      </c>
      <c r="K46" s="104"/>
      <c r="L46" s="19">
        <f>E46+F46-H46+I46-J46-K46</f>
        <v>4936.651499999999</v>
      </c>
      <c r="M46" s="107"/>
    </row>
    <row r="47" spans="1:15" ht="26.25" customHeight="1" x14ac:dyDescent="0.25">
      <c r="A47" s="108" t="s">
        <v>50</v>
      </c>
      <c r="B47" s="109" t="s">
        <v>51</v>
      </c>
      <c r="C47" s="101">
        <v>113</v>
      </c>
      <c r="D47" s="110">
        <v>15</v>
      </c>
      <c r="E47" s="19">
        <v>2261.37</v>
      </c>
      <c r="F47" s="60">
        <f>E47*0.05</f>
        <v>113.0685</v>
      </c>
      <c r="G47" s="60"/>
      <c r="H47" s="64">
        <v>0</v>
      </c>
      <c r="I47" s="65">
        <v>42.74</v>
      </c>
      <c r="J47" s="66">
        <v>0</v>
      </c>
      <c r="K47" s="66"/>
      <c r="L47" s="19">
        <f>E47+F47-H47+I47-J47-K47</f>
        <v>2417.1784999999995</v>
      </c>
      <c r="M47" s="111"/>
    </row>
    <row r="48" spans="1:15" ht="26.25" customHeight="1" x14ac:dyDescent="0.25">
      <c r="A48" s="108" t="s">
        <v>52</v>
      </c>
      <c r="B48" s="109" t="s">
        <v>53</v>
      </c>
      <c r="C48" s="101">
        <v>113</v>
      </c>
      <c r="D48" s="110">
        <v>15</v>
      </c>
      <c r="E48" s="19">
        <v>3102.45</v>
      </c>
      <c r="F48" s="60">
        <f>E48*0.05</f>
        <v>155.1225</v>
      </c>
      <c r="G48" s="60"/>
      <c r="H48" s="64">
        <v>91.04</v>
      </c>
      <c r="I48" s="65">
        <v>0</v>
      </c>
      <c r="J48" s="64">
        <v>0</v>
      </c>
      <c r="K48" s="64"/>
      <c r="L48" s="19">
        <f>E48+F48-H48+I48-J48-K48</f>
        <v>3166.5324999999998</v>
      </c>
      <c r="M48" s="111"/>
    </row>
    <row r="49" spans="1:16" ht="15.75" thickBot="1" x14ac:dyDescent="0.3">
      <c r="A49" s="112"/>
      <c r="B49" s="113"/>
      <c r="C49" s="114"/>
      <c r="D49" s="115" t="s">
        <v>30</v>
      </c>
      <c r="E49" s="116">
        <f>SUM(E45:E48)</f>
        <v>15704.279999999999</v>
      </c>
      <c r="F49" s="116">
        <f t="shared" ref="F49:L49" si="5">SUM(F45:F48)</f>
        <v>785.21399999999994</v>
      </c>
      <c r="G49" s="116">
        <f t="shared" si="5"/>
        <v>0</v>
      </c>
      <c r="H49" s="116">
        <f t="shared" si="5"/>
        <v>1075.22</v>
      </c>
      <c r="I49" s="116">
        <f t="shared" si="5"/>
        <v>42.74</v>
      </c>
      <c r="J49" s="116">
        <f t="shared" si="5"/>
        <v>0</v>
      </c>
      <c r="K49" s="116">
        <f t="shared" si="5"/>
        <v>0</v>
      </c>
      <c r="L49" s="116">
        <f t="shared" si="5"/>
        <v>15457.013999999997</v>
      </c>
      <c r="M49" s="96"/>
    </row>
    <row r="50" spans="1:16" ht="15.75" x14ac:dyDescent="0.25">
      <c r="A50" s="426" t="s">
        <v>54</v>
      </c>
      <c r="B50" s="426"/>
      <c r="C50" s="426"/>
      <c r="D50" s="426"/>
      <c r="E50" s="426"/>
      <c r="F50" s="426"/>
      <c r="G50" s="426"/>
      <c r="H50" s="426"/>
      <c r="I50" s="426"/>
      <c r="J50" s="426"/>
      <c r="K50" s="426"/>
      <c r="L50" s="426"/>
      <c r="M50" s="117"/>
    </row>
    <row r="51" spans="1:16" x14ac:dyDescent="0.25">
      <c r="A51" s="8" t="str">
        <f>A43</f>
        <v>PERIODO DEL 16 AL 31 DE OCTUBRE DE 2019</v>
      </c>
      <c r="B51" s="4"/>
      <c r="C51" s="118"/>
      <c r="D51" s="119"/>
      <c r="E51" s="120"/>
      <c r="F51" s="121"/>
      <c r="G51" s="121"/>
      <c r="H51" s="120"/>
      <c r="I51" s="121"/>
      <c r="J51" s="120"/>
      <c r="K51" s="120"/>
      <c r="L51" s="120"/>
      <c r="M51" s="119"/>
    </row>
    <row r="52" spans="1:16" ht="22.5" x14ac:dyDescent="0.25">
      <c r="A52" s="9" t="s">
        <v>7</v>
      </c>
      <c r="B52" s="10" t="s">
        <v>8</v>
      </c>
      <c r="C52" s="9" t="s">
        <v>9</v>
      </c>
      <c r="D52" s="9" t="s">
        <v>10</v>
      </c>
      <c r="E52" s="9" t="s">
        <v>11</v>
      </c>
      <c r="F52" s="11" t="s">
        <v>12</v>
      </c>
      <c r="G52" s="12" t="s">
        <v>13</v>
      </c>
      <c r="H52" s="9" t="s">
        <v>14</v>
      </c>
      <c r="I52" s="13" t="s">
        <v>15</v>
      </c>
      <c r="J52" s="14" t="s">
        <v>16</v>
      </c>
      <c r="K52" s="14" t="s">
        <v>17</v>
      </c>
      <c r="L52" s="15" t="s">
        <v>18</v>
      </c>
      <c r="M52" s="9" t="s">
        <v>19</v>
      </c>
    </row>
    <row r="53" spans="1:16" ht="23.25" customHeight="1" x14ac:dyDescent="0.25">
      <c r="A53" s="99" t="s">
        <v>55</v>
      </c>
      <c r="B53" s="122" t="s">
        <v>56</v>
      </c>
      <c r="C53" s="101">
        <v>113</v>
      </c>
      <c r="D53" s="123">
        <v>15</v>
      </c>
      <c r="E53" s="19">
        <f>241.34*15</f>
        <v>3620.1</v>
      </c>
      <c r="F53" s="60">
        <f>E53*0.05</f>
        <v>181.005</v>
      </c>
      <c r="G53" s="60"/>
      <c r="H53" s="124">
        <v>165.07</v>
      </c>
      <c r="I53" s="125">
        <v>0</v>
      </c>
      <c r="J53" s="124">
        <v>0</v>
      </c>
      <c r="K53" s="124"/>
      <c r="L53" s="19">
        <f>E53+F53-H53+I53-J53-K53</f>
        <v>3636.0349999999999</v>
      </c>
      <c r="M53" s="126"/>
    </row>
    <row r="54" spans="1:16" ht="23.25" customHeight="1" x14ac:dyDescent="0.25">
      <c r="A54" s="99" t="s">
        <v>57</v>
      </c>
      <c r="B54" s="122" t="s">
        <v>58</v>
      </c>
      <c r="C54" s="101">
        <v>113</v>
      </c>
      <c r="D54" s="123">
        <v>15</v>
      </c>
      <c r="E54" s="19">
        <v>2261.67</v>
      </c>
      <c r="F54" s="60">
        <f>E54*0.05</f>
        <v>113.08350000000002</v>
      </c>
      <c r="G54" s="60"/>
      <c r="H54" s="64">
        <v>0</v>
      </c>
      <c r="I54" s="65">
        <v>42.74</v>
      </c>
      <c r="J54" s="127">
        <v>0</v>
      </c>
      <c r="K54" s="127"/>
      <c r="L54" s="19">
        <f>E54+F54-H54+I54-J54-K54</f>
        <v>2417.4935</v>
      </c>
      <c r="M54" s="126"/>
    </row>
    <row r="55" spans="1:16" ht="12.75" customHeight="1" thickBot="1" x14ac:dyDescent="0.3">
      <c r="A55" s="128"/>
      <c r="B55" s="129"/>
      <c r="C55" s="130"/>
      <c r="D55" s="131" t="s">
        <v>30</v>
      </c>
      <c r="E55" s="132">
        <f>SUM(E53:E54)</f>
        <v>5881.77</v>
      </c>
      <c r="F55" s="132">
        <f t="shared" ref="F55:L55" si="6">SUM(F53:F54)</f>
        <v>294.08850000000001</v>
      </c>
      <c r="G55" s="132">
        <f t="shared" si="6"/>
        <v>0</v>
      </c>
      <c r="H55" s="132">
        <f t="shared" si="6"/>
        <v>165.07</v>
      </c>
      <c r="I55" s="132">
        <f t="shared" si="6"/>
        <v>42.74</v>
      </c>
      <c r="J55" s="132">
        <f t="shared" si="6"/>
        <v>0</v>
      </c>
      <c r="K55" s="132">
        <f t="shared" si="6"/>
        <v>0</v>
      </c>
      <c r="L55" s="132">
        <f t="shared" si="6"/>
        <v>6053.5285000000003</v>
      </c>
      <c r="M55" s="119"/>
    </row>
    <row r="56" spans="1:16" ht="12.75" customHeight="1" x14ac:dyDescent="0.25">
      <c r="A56" s="128"/>
      <c r="B56" s="129"/>
      <c r="C56" s="130"/>
      <c r="D56" s="128"/>
      <c r="E56" s="133"/>
      <c r="F56" s="134"/>
      <c r="G56" s="134"/>
      <c r="H56" s="133"/>
      <c r="I56" s="134"/>
      <c r="J56" s="133"/>
      <c r="K56" s="133"/>
      <c r="L56" s="133"/>
      <c r="M56" s="119"/>
    </row>
    <row r="57" spans="1:16" ht="15.75" thickBot="1" x14ac:dyDescent="0.3">
      <c r="A57" s="36"/>
      <c r="B57" s="135"/>
      <c r="C57" s="30"/>
    </row>
    <row r="58" spans="1:16" s="1" customFormat="1" x14ac:dyDescent="0.25">
      <c r="A58" s="420" t="s">
        <v>31</v>
      </c>
      <c r="B58" s="420"/>
      <c r="C58" s="420"/>
      <c r="D58" s="420"/>
      <c r="F58" s="421" t="s">
        <v>32</v>
      </c>
      <c r="G58" s="421"/>
      <c r="H58" s="421"/>
      <c r="I58"/>
      <c r="J58"/>
      <c r="K58"/>
      <c r="L58" s="421" t="s">
        <v>33</v>
      </c>
      <c r="M58" s="421"/>
      <c r="O58"/>
      <c r="P58"/>
    </row>
    <row r="59" spans="1:16" s="43" customFormat="1" x14ac:dyDescent="0.25">
      <c r="A59" s="420" t="s">
        <v>34</v>
      </c>
      <c r="B59" s="420"/>
      <c r="C59" s="420"/>
      <c r="D59" s="420"/>
      <c r="E59" s="420" t="s">
        <v>35</v>
      </c>
      <c r="F59" s="420"/>
      <c r="G59" s="420"/>
      <c r="H59" s="420"/>
      <c r="I59" s="420"/>
      <c r="J59"/>
      <c r="K59"/>
      <c r="L59" s="420" t="s">
        <v>36</v>
      </c>
      <c r="M59" s="420"/>
      <c r="N59" s="1"/>
      <c r="O59"/>
      <c r="P59"/>
    </row>
    <row r="60" spans="1:16" x14ac:dyDescent="0.25">
      <c r="A60" s="74"/>
      <c r="C60" s="30"/>
      <c r="E60" s="30"/>
      <c r="F60" s="46"/>
      <c r="G60" s="46"/>
      <c r="H60" s="30"/>
      <c r="I60" s="46"/>
      <c r="L60" s="30"/>
      <c r="M60" s="30"/>
    </row>
    <row r="61" spans="1:16" ht="29.25" x14ac:dyDescent="0.5">
      <c r="A61" s="415" t="s">
        <v>0</v>
      </c>
      <c r="B61" s="415"/>
      <c r="C61" s="415"/>
      <c r="D61" s="415"/>
      <c r="E61" s="415"/>
      <c r="F61" s="415"/>
      <c r="G61" s="415"/>
      <c r="H61" s="415"/>
      <c r="I61" s="415"/>
      <c r="J61" s="415"/>
      <c r="K61" s="415"/>
      <c r="L61" s="415"/>
      <c r="M61" s="415"/>
    </row>
    <row r="62" spans="1:16" ht="23.25" x14ac:dyDescent="0.35">
      <c r="A62" s="416" t="s">
        <v>1</v>
      </c>
      <c r="B62" s="416"/>
      <c r="C62" s="416"/>
      <c r="D62" s="416"/>
      <c r="E62" s="416"/>
      <c r="F62" s="416"/>
      <c r="G62" s="416"/>
      <c r="H62" s="416"/>
      <c r="I62" s="416"/>
      <c r="J62" s="416"/>
      <c r="K62" s="416"/>
      <c r="L62" s="416"/>
      <c r="M62" s="416"/>
    </row>
    <row r="63" spans="1:16" ht="15.75" x14ac:dyDescent="0.25">
      <c r="A63" s="136" t="s">
        <v>2</v>
      </c>
      <c r="B63" s="138"/>
      <c r="C63" s="139"/>
      <c r="D63" s="137"/>
      <c r="E63" s="137"/>
      <c r="F63" s="140"/>
      <c r="G63" s="140"/>
      <c r="H63" s="137"/>
      <c r="I63" s="140"/>
      <c r="J63" s="137"/>
      <c r="K63" s="137"/>
      <c r="L63" s="137"/>
      <c r="M63" s="141" t="s">
        <v>3</v>
      </c>
    </row>
    <row r="64" spans="1:16" ht="15.75" x14ac:dyDescent="0.25">
      <c r="A64" s="429" t="s">
        <v>59</v>
      </c>
      <c r="B64" s="429"/>
      <c r="C64" s="429"/>
      <c r="D64" s="429"/>
      <c r="E64" s="429"/>
      <c r="F64" s="429"/>
      <c r="G64" s="429"/>
      <c r="H64" s="429"/>
      <c r="I64" s="429"/>
      <c r="J64" s="429"/>
      <c r="K64" s="429"/>
      <c r="L64" s="429"/>
      <c r="M64" s="418" t="s">
        <v>5</v>
      </c>
    </row>
    <row r="65" spans="1:15" x14ac:dyDescent="0.25">
      <c r="A65" s="8" t="str">
        <f>A51</f>
        <v>PERIODO DEL 16 AL 31 DE OCTUBRE DE 2019</v>
      </c>
      <c r="B65" s="4"/>
      <c r="C65" s="142"/>
      <c r="D65" s="143"/>
      <c r="E65" s="144"/>
      <c r="F65" s="145"/>
      <c r="G65" s="145"/>
      <c r="H65" s="144"/>
      <c r="I65" s="145"/>
      <c r="J65" s="144"/>
      <c r="K65" s="144"/>
      <c r="L65" s="144"/>
      <c r="M65" s="419"/>
    </row>
    <row r="66" spans="1:15" ht="22.5" x14ac:dyDescent="0.25">
      <c r="A66" s="9" t="s">
        <v>7</v>
      </c>
      <c r="B66" s="10" t="s">
        <v>8</v>
      </c>
      <c r="C66" s="9" t="s">
        <v>9</v>
      </c>
      <c r="D66" s="9" t="s">
        <v>10</v>
      </c>
      <c r="E66" s="9" t="s">
        <v>11</v>
      </c>
      <c r="F66" s="11" t="s">
        <v>12</v>
      </c>
      <c r="G66" s="12" t="s">
        <v>13</v>
      </c>
      <c r="H66" s="9" t="s">
        <v>14</v>
      </c>
      <c r="I66" s="13" t="s">
        <v>15</v>
      </c>
      <c r="J66" s="14" t="s">
        <v>16</v>
      </c>
      <c r="K66" s="14" t="s">
        <v>17</v>
      </c>
      <c r="L66" s="15" t="s">
        <v>18</v>
      </c>
      <c r="M66" s="9" t="s">
        <v>19</v>
      </c>
    </row>
    <row r="67" spans="1:15" ht="26.25" customHeight="1" x14ac:dyDescent="0.25">
      <c r="A67" s="146" t="s">
        <v>60</v>
      </c>
      <c r="B67" s="147" t="s">
        <v>61</v>
      </c>
      <c r="C67" s="101">
        <v>113</v>
      </c>
      <c r="D67" s="148">
        <v>15</v>
      </c>
      <c r="E67" s="19">
        <v>8223.23</v>
      </c>
      <c r="F67" s="60">
        <f>E67*0.05</f>
        <v>411.16149999999999</v>
      </c>
      <c r="G67" s="60"/>
      <c r="H67" s="102">
        <v>1118.31</v>
      </c>
      <c r="I67" s="103">
        <v>0</v>
      </c>
      <c r="J67" s="102">
        <v>0</v>
      </c>
      <c r="K67" s="102"/>
      <c r="L67" s="19">
        <f>E67+F67-H67+I67-J67-K67</f>
        <v>7516.0815000000002</v>
      </c>
      <c r="M67" s="149"/>
    </row>
    <row r="68" spans="1:15" ht="26.25" customHeight="1" x14ac:dyDescent="0.25">
      <c r="A68" s="146" t="s">
        <v>62</v>
      </c>
      <c r="B68" s="147" t="s">
        <v>63</v>
      </c>
      <c r="C68" s="101">
        <v>113</v>
      </c>
      <c r="D68" s="148">
        <v>15</v>
      </c>
      <c r="E68" s="19">
        <v>6410.6</v>
      </c>
      <c r="F68" s="60">
        <f>E68*0.05</f>
        <v>320.53000000000003</v>
      </c>
      <c r="G68" s="60"/>
      <c r="H68" s="102">
        <v>731.13</v>
      </c>
      <c r="I68" s="103">
        <v>0</v>
      </c>
      <c r="J68" s="102">
        <v>0</v>
      </c>
      <c r="K68" s="102"/>
      <c r="L68" s="19">
        <f>ROUND(E68+F68-H68+I68-J68-K68,0)</f>
        <v>6000</v>
      </c>
      <c r="M68" s="149"/>
    </row>
    <row r="69" spans="1:15" ht="26.25" customHeight="1" x14ac:dyDescent="0.25">
      <c r="A69" s="146" t="s">
        <v>64</v>
      </c>
      <c r="B69" s="147" t="s">
        <v>65</v>
      </c>
      <c r="C69" s="101">
        <v>113</v>
      </c>
      <c r="D69" s="148">
        <v>15</v>
      </c>
      <c r="E69" s="19">
        <v>2565.66</v>
      </c>
      <c r="F69" s="60">
        <f>E69*0.05</f>
        <v>128.28299999999999</v>
      </c>
      <c r="G69" s="60"/>
      <c r="H69" s="64"/>
      <c r="I69" s="65">
        <v>2.61</v>
      </c>
      <c r="J69" s="102">
        <v>0</v>
      </c>
      <c r="K69" s="102"/>
      <c r="L69" s="19">
        <f>E69+F69-H69+I69-J69-K69</f>
        <v>2696.5529999999999</v>
      </c>
      <c r="M69" s="149"/>
    </row>
    <row r="70" spans="1:15" ht="26.25" customHeight="1" x14ac:dyDescent="0.25">
      <c r="A70" s="146" t="s">
        <v>66</v>
      </c>
      <c r="B70" s="147" t="s">
        <v>67</v>
      </c>
      <c r="C70" s="101">
        <v>113</v>
      </c>
      <c r="D70" s="148">
        <v>15</v>
      </c>
      <c r="E70" s="19">
        <v>2565.66</v>
      </c>
      <c r="F70" s="60">
        <f>E70*0.05</f>
        <v>128.28299999999999</v>
      </c>
      <c r="G70" s="60"/>
      <c r="H70" s="64"/>
      <c r="I70" s="65">
        <v>2.61</v>
      </c>
      <c r="J70" s="102">
        <v>0</v>
      </c>
      <c r="K70" s="102"/>
      <c r="L70" s="19">
        <f>E70+F70-H70+I70-J70-K70+G70</f>
        <v>2696.5529999999999</v>
      </c>
      <c r="M70" s="149"/>
      <c r="O70" s="22"/>
    </row>
    <row r="71" spans="1:15" ht="15.75" thickBot="1" x14ac:dyDescent="0.3">
      <c r="A71" s="150"/>
      <c r="B71" s="138"/>
      <c r="C71" s="151"/>
      <c r="D71" s="152" t="s">
        <v>30</v>
      </c>
      <c r="E71" s="153">
        <f>SUM(E67:E70)</f>
        <v>19765.149999999998</v>
      </c>
      <c r="F71" s="153">
        <f t="shared" ref="F71:L71" si="7">SUM(F67:F70)</f>
        <v>988.25750000000005</v>
      </c>
      <c r="G71" s="153">
        <f t="shared" si="7"/>
        <v>0</v>
      </c>
      <c r="H71" s="153">
        <f t="shared" si="7"/>
        <v>1849.44</v>
      </c>
      <c r="I71" s="153">
        <f t="shared" si="7"/>
        <v>5.22</v>
      </c>
      <c r="J71" s="153">
        <f t="shared" si="7"/>
        <v>0</v>
      </c>
      <c r="K71" s="153">
        <f>SUM(K67:K70)</f>
        <v>0</v>
      </c>
      <c r="L71" s="153">
        <f t="shared" si="7"/>
        <v>18909.1875</v>
      </c>
      <c r="M71" s="143"/>
    </row>
    <row r="72" spans="1:15" x14ac:dyDescent="0.25">
      <c r="A72" s="150"/>
      <c r="B72" s="138"/>
      <c r="C72" s="151"/>
      <c r="D72" s="150"/>
      <c r="E72" s="154"/>
      <c r="F72" s="155"/>
      <c r="G72" s="155"/>
      <c r="H72" s="154"/>
      <c r="I72" s="155"/>
      <c r="J72" s="154"/>
      <c r="K72" s="154"/>
      <c r="L72" s="154"/>
      <c r="M72" s="143"/>
    </row>
    <row r="73" spans="1:15" ht="15.75" x14ac:dyDescent="0.25">
      <c r="A73" s="428" t="s">
        <v>68</v>
      </c>
      <c r="B73" s="428"/>
      <c r="C73" s="428"/>
      <c r="D73" s="428"/>
      <c r="E73" s="428"/>
      <c r="F73" s="428"/>
      <c r="G73" s="428"/>
      <c r="H73" s="428"/>
      <c r="I73" s="428"/>
      <c r="J73" s="428"/>
      <c r="K73" s="428"/>
      <c r="L73" s="428"/>
      <c r="M73" s="156"/>
    </row>
    <row r="74" spans="1:15" x14ac:dyDescent="0.25">
      <c r="A74" s="8" t="str">
        <f>A65</f>
        <v>PERIODO DEL 16 AL 31 DE OCTUBRE DE 2019</v>
      </c>
      <c r="B74" s="4"/>
      <c r="C74" s="157"/>
      <c r="D74" s="158"/>
      <c r="E74" s="159"/>
      <c r="F74" s="160"/>
      <c r="G74" s="160"/>
      <c r="H74" s="159"/>
      <c r="I74" s="160"/>
      <c r="J74" s="159"/>
      <c r="K74" s="159"/>
      <c r="L74" s="159"/>
      <c r="M74" s="158"/>
    </row>
    <row r="75" spans="1:15" ht="22.5" x14ac:dyDescent="0.25">
      <c r="A75" s="9" t="s">
        <v>7</v>
      </c>
      <c r="B75" s="10" t="s">
        <v>8</v>
      </c>
      <c r="C75" s="9" t="s">
        <v>9</v>
      </c>
      <c r="D75" s="161" t="s">
        <v>10</v>
      </c>
      <c r="E75" s="9" t="s">
        <v>11</v>
      </c>
      <c r="F75" s="11" t="s">
        <v>12</v>
      </c>
      <c r="G75" s="12" t="s">
        <v>13</v>
      </c>
      <c r="H75" s="9" t="s">
        <v>14</v>
      </c>
      <c r="I75" s="13" t="s">
        <v>15</v>
      </c>
      <c r="J75" s="14" t="s">
        <v>16</v>
      </c>
      <c r="K75" s="14" t="s">
        <v>17</v>
      </c>
      <c r="L75" s="15" t="s">
        <v>18</v>
      </c>
      <c r="M75" s="9" t="s">
        <v>19</v>
      </c>
    </row>
    <row r="76" spans="1:15" ht="26.25" customHeight="1" x14ac:dyDescent="0.25">
      <c r="A76" s="162" t="s">
        <v>69</v>
      </c>
      <c r="B76" s="163" t="s">
        <v>70</v>
      </c>
      <c r="C76" s="101">
        <v>113</v>
      </c>
      <c r="D76" s="164">
        <v>15</v>
      </c>
      <c r="E76" s="19">
        <v>3102.45</v>
      </c>
      <c r="F76" s="60">
        <f t="shared" ref="F76:F81" si="8">E76*0.05</f>
        <v>155.1225</v>
      </c>
      <c r="G76" s="60"/>
      <c r="H76" s="64">
        <v>91.04</v>
      </c>
      <c r="I76" s="65">
        <v>0</v>
      </c>
      <c r="J76" s="64">
        <v>0</v>
      </c>
      <c r="K76" s="64"/>
      <c r="L76" s="19">
        <f>E76+F76-H76+I76-J76-K76+G76</f>
        <v>3166.5324999999998</v>
      </c>
      <c r="M76" s="165"/>
      <c r="N76" s="43"/>
    </row>
    <row r="77" spans="1:15" ht="26.25" customHeight="1" x14ac:dyDescent="0.25">
      <c r="A77" s="162" t="s">
        <v>71</v>
      </c>
      <c r="B77" s="163" t="s">
        <v>72</v>
      </c>
      <c r="C77" s="101">
        <v>113</v>
      </c>
      <c r="D77" s="123">
        <v>15</v>
      </c>
      <c r="E77" s="19">
        <v>2261.37</v>
      </c>
      <c r="F77" s="60">
        <f t="shared" si="8"/>
        <v>113.0685</v>
      </c>
      <c r="G77" s="60"/>
      <c r="H77" s="64">
        <v>0</v>
      </c>
      <c r="I77" s="65">
        <v>42.74</v>
      </c>
      <c r="J77" s="127">
        <v>0</v>
      </c>
      <c r="K77" s="127"/>
      <c r="L77" s="19">
        <f>E77+F77-H77+I77-J77-K77+G77</f>
        <v>2417.1784999999995</v>
      </c>
      <c r="M77" s="165"/>
      <c r="N77" s="43"/>
    </row>
    <row r="78" spans="1:15" ht="26.25" customHeight="1" x14ac:dyDescent="0.25">
      <c r="A78" s="162" t="s">
        <v>73</v>
      </c>
      <c r="B78" s="163" t="s">
        <v>74</v>
      </c>
      <c r="C78" s="101">
        <v>113</v>
      </c>
      <c r="D78" s="166">
        <v>15</v>
      </c>
      <c r="E78" s="19">
        <v>2904</v>
      </c>
      <c r="F78" s="60">
        <f t="shared" si="8"/>
        <v>145.20000000000002</v>
      </c>
      <c r="G78" s="60"/>
      <c r="H78" s="167">
        <v>49.2</v>
      </c>
      <c r="I78" s="168">
        <v>0</v>
      </c>
      <c r="J78" s="167">
        <v>0</v>
      </c>
      <c r="K78" s="167"/>
      <c r="L78" s="19">
        <f>ROUND(E78+F78-H78+I78-J78-K78,0)</f>
        <v>3000</v>
      </c>
      <c r="M78" s="165"/>
    </row>
    <row r="79" spans="1:15" ht="26.25" customHeight="1" x14ac:dyDescent="0.25">
      <c r="A79" s="169" t="s">
        <v>75</v>
      </c>
      <c r="B79" s="170" t="s">
        <v>76</v>
      </c>
      <c r="C79" s="101">
        <v>113</v>
      </c>
      <c r="D79" s="171">
        <v>15</v>
      </c>
      <c r="E79" s="19">
        <v>2957.13</v>
      </c>
      <c r="F79" s="60">
        <f t="shared" si="8"/>
        <v>147.85650000000001</v>
      </c>
      <c r="G79" s="60"/>
      <c r="H79" s="172">
        <v>54.99</v>
      </c>
      <c r="I79" s="173">
        <v>0</v>
      </c>
      <c r="J79" s="172">
        <v>0</v>
      </c>
      <c r="K79" s="172"/>
      <c r="L79" s="19">
        <f>ROUND(E79+F79-H79+I79-J79-K79,0)</f>
        <v>3050</v>
      </c>
      <c r="M79" s="165"/>
    </row>
    <row r="80" spans="1:15" ht="40.5" customHeight="1" x14ac:dyDescent="0.25">
      <c r="A80" s="174" t="s">
        <v>77</v>
      </c>
      <c r="B80" s="163" t="s">
        <v>78</v>
      </c>
      <c r="C80" s="101">
        <v>113</v>
      </c>
      <c r="D80" s="166">
        <v>0</v>
      </c>
      <c r="E80" s="19">
        <f>3102.45/15*D80</f>
        <v>0</v>
      </c>
      <c r="F80" s="60">
        <f t="shared" si="8"/>
        <v>0</v>
      </c>
      <c r="G80" s="60"/>
      <c r="H80" s="64">
        <v>0</v>
      </c>
      <c r="I80" s="65">
        <v>0</v>
      </c>
      <c r="J80" s="64">
        <v>0</v>
      </c>
      <c r="K80" s="64"/>
      <c r="L80" s="19">
        <f>E80+F80-H80+I80-J80-K80+G80</f>
        <v>0</v>
      </c>
      <c r="M80" s="175" t="s">
        <v>79</v>
      </c>
    </row>
    <row r="81" spans="1:16" ht="26.25" customHeight="1" thickBot="1" x14ac:dyDescent="0.3">
      <c r="A81" s="176" t="s">
        <v>80</v>
      </c>
      <c r="B81" s="177" t="s">
        <v>72</v>
      </c>
      <c r="C81" s="101">
        <v>113</v>
      </c>
      <c r="D81" s="164">
        <v>15</v>
      </c>
      <c r="E81" s="19">
        <v>2261.37</v>
      </c>
      <c r="F81" s="60">
        <f t="shared" si="8"/>
        <v>113.0685</v>
      </c>
      <c r="G81" s="60">
        <v>2000</v>
      </c>
      <c r="H81" s="64">
        <v>0</v>
      </c>
      <c r="I81" s="65">
        <v>42.74</v>
      </c>
      <c r="J81" s="127">
        <v>0</v>
      </c>
      <c r="K81" s="127"/>
      <c r="L81" s="19">
        <f>E81+F81-H81+I81-J81-K81+G81</f>
        <v>4417.1785</v>
      </c>
      <c r="M81" s="165"/>
    </row>
    <row r="82" spans="1:16" ht="15.75" thickBot="1" x14ac:dyDescent="0.3">
      <c r="A82" s="178"/>
      <c r="B82" s="179"/>
      <c r="C82" s="180"/>
      <c r="D82" s="181" t="s">
        <v>30</v>
      </c>
      <c r="E82" s="182">
        <f>SUM(E76:E81)</f>
        <v>13486.32</v>
      </c>
      <c r="F82" s="182">
        <f t="shared" ref="F82:L82" si="9">SUM(F76:F81)</f>
        <v>674.31600000000003</v>
      </c>
      <c r="G82" s="182">
        <f t="shared" si="9"/>
        <v>2000</v>
      </c>
      <c r="H82" s="182">
        <f t="shared" si="9"/>
        <v>195.23000000000002</v>
      </c>
      <c r="I82" s="182">
        <f t="shared" si="9"/>
        <v>85.48</v>
      </c>
      <c r="J82" s="182">
        <f t="shared" si="9"/>
        <v>0</v>
      </c>
      <c r="K82" s="182">
        <f>SUM(K76:K81)</f>
        <v>0</v>
      </c>
      <c r="L82" s="182">
        <f t="shared" si="9"/>
        <v>16050.889499999999</v>
      </c>
      <c r="M82" s="158"/>
    </row>
    <row r="83" spans="1:16" x14ac:dyDescent="0.25">
      <c r="A83" s="178"/>
      <c r="B83" s="179"/>
      <c r="C83" s="180"/>
      <c r="D83" s="178"/>
      <c r="E83" s="183"/>
      <c r="F83" s="184"/>
      <c r="G83" s="184"/>
      <c r="H83" s="183"/>
      <c r="I83" s="184"/>
      <c r="J83" s="183"/>
      <c r="K83" s="183"/>
      <c r="L83" s="183"/>
      <c r="M83" s="158"/>
      <c r="O83" s="26"/>
    </row>
    <row r="84" spans="1:16" x14ac:dyDescent="0.25">
      <c r="A84" s="178"/>
      <c r="B84" s="179"/>
      <c r="C84" s="180"/>
      <c r="D84" s="178"/>
      <c r="E84" s="183"/>
      <c r="F84" s="184"/>
      <c r="G84" s="184"/>
      <c r="H84" s="183"/>
      <c r="I84" s="184"/>
      <c r="J84" s="183"/>
      <c r="K84" s="183"/>
      <c r="L84" s="183"/>
      <c r="M84" s="158"/>
    </row>
    <row r="85" spans="1:16" x14ac:dyDescent="0.25">
      <c r="A85" s="178"/>
      <c r="B85" s="179"/>
      <c r="C85" s="180"/>
      <c r="D85" s="178"/>
      <c r="E85" s="183"/>
      <c r="F85" s="184"/>
      <c r="G85" s="184"/>
      <c r="H85" s="183"/>
      <c r="I85" s="184"/>
      <c r="J85" s="183"/>
      <c r="K85" s="183"/>
      <c r="L85" s="183"/>
      <c r="M85" s="158"/>
    </row>
    <row r="86" spans="1:16" x14ac:dyDescent="0.25">
      <c r="A86" s="178"/>
      <c r="B86" s="179"/>
      <c r="C86" s="180"/>
      <c r="D86" s="178"/>
      <c r="E86" s="183"/>
      <c r="F86" s="184"/>
      <c r="G86" s="184"/>
      <c r="H86" s="183"/>
      <c r="I86" s="184"/>
      <c r="J86" s="183"/>
      <c r="K86" s="183"/>
      <c r="L86" s="183"/>
      <c r="M86" s="158"/>
    </row>
    <row r="87" spans="1:16" ht="15.75" thickBot="1" x14ac:dyDescent="0.3">
      <c r="A87" s="185"/>
      <c r="B87" s="38"/>
      <c r="C87" s="39"/>
      <c r="F87" s="40"/>
      <c r="G87" s="40"/>
      <c r="H87" s="37"/>
    </row>
    <row r="88" spans="1:16" s="1" customFormat="1" x14ac:dyDescent="0.25">
      <c r="A88" s="420" t="s">
        <v>31</v>
      </c>
      <c r="B88" s="420"/>
      <c r="C88" s="420"/>
      <c r="D88" s="420"/>
      <c r="F88" s="421" t="s">
        <v>32</v>
      </c>
      <c r="G88" s="421"/>
      <c r="H88" s="421"/>
      <c r="I88"/>
      <c r="J88"/>
      <c r="K88"/>
      <c r="L88" s="421" t="s">
        <v>33</v>
      </c>
      <c r="M88" s="421"/>
      <c r="O88"/>
      <c r="P88"/>
    </row>
    <row r="89" spans="1:16" s="43" customFormat="1" x14ac:dyDescent="0.25">
      <c r="A89" s="420" t="s">
        <v>34</v>
      </c>
      <c r="B89" s="420"/>
      <c r="C89" s="420"/>
      <c r="D89" s="420"/>
      <c r="E89" s="420" t="s">
        <v>35</v>
      </c>
      <c r="F89" s="420"/>
      <c r="G89" s="420"/>
      <c r="H89" s="420"/>
      <c r="I89" s="420"/>
      <c r="J89"/>
      <c r="K89"/>
      <c r="L89" s="420" t="s">
        <v>36</v>
      </c>
      <c r="M89" s="420"/>
      <c r="N89" s="1"/>
      <c r="O89"/>
      <c r="P89"/>
    </row>
    <row r="90" spans="1:16" x14ac:dyDescent="0.25">
      <c r="A90" s="74"/>
      <c r="C90" s="30"/>
      <c r="E90" s="30"/>
      <c r="F90" s="46"/>
      <c r="G90" s="46"/>
      <c r="H90" s="30"/>
      <c r="I90" s="46"/>
      <c r="L90" s="30"/>
      <c r="M90" s="30"/>
    </row>
    <row r="91" spans="1:16" x14ac:dyDescent="0.25">
      <c r="A91" s="74"/>
      <c r="C91" s="30"/>
      <c r="E91" s="30"/>
      <c r="F91" s="46"/>
      <c r="G91" s="46"/>
      <c r="H91" s="30"/>
      <c r="I91" s="46"/>
      <c r="L91" s="30"/>
      <c r="M91" s="30"/>
    </row>
    <row r="92" spans="1:16" ht="9" customHeight="1" x14ac:dyDescent="0.25">
      <c r="A92" s="74"/>
      <c r="C92" s="30"/>
    </row>
    <row r="93" spans="1:16" ht="9" customHeight="1" x14ac:dyDescent="0.25">
      <c r="A93" s="74"/>
      <c r="C93" s="30"/>
    </row>
    <row r="94" spans="1:16" ht="38.25" customHeight="1" x14ac:dyDescent="0.5">
      <c r="A94" s="415" t="s">
        <v>0</v>
      </c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</row>
    <row r="95" spans="1:16" ht="23.25" customHeight="1" x14ac:dyDescent="0.35">
      <c r="A95" s="416" t="s">
        <v>1</v>
      </c>
      <c r="B95" s="416"/>
      <c r="C95" s="416"/>
      <c r="D95" s="416"/>
      <c r="E95" s="416"/>
      <c r="F95" s="416"/>
      <c r="G95" s="416"/>
      <c r="H95" s="416"/>
      <c r="I95" s="416"/>
      <c r="J95" s="416"/>
      <c r="K95" s="416"/>
      <c r="L95" s="416"/>
      <c r="M95" s="416"/>
    </row>
    <row r="96" spans="1:16" ht="15.75" x14ac:dyDescent="0.25">
      <c r="A96" s="186" t="s">
        <v>2</v>
      </c>
      <c r="B96" s="188"/>
      <c r="C96" s="189"/>
      <c r="D96" s="187"/>
      <c r="E96" s="187"/>
      <c r="F96" s="190"/>
      <c r="G96" s="190"/>
      <c r="H96" s="187"/>
      <c r="I96" s="190"/>
      <c r="J96" s="187"/>
      <c r="K96" s="187"/>
      <c r="L96" s="187"/>
      <c r="M96" s="191" t="s">
        <v>3</v>
      </c>
    </row>
    <row r="97" spans="1:16" ht="15.75" x14ac:dyDescent="0.25">
      <c r="A97" s="430" t="s">
        <v>81</v>
      </c>
      <c r="B97" s="430"/>
      <c r="C97" s="430"/>
      <c r="D97" s="430"/>
      <c r="E97" s="430"/>
      <c r="F97" s="430"/>
      <c r="G97" s="430"/>
      <c r="H97" s="430"/>
      <c r="I97" s="430"/>
      <c r="J97" s="430"/>
      <c r="K97" s="430"/>
      <c r="L97" s="430"/>
      <c r="M97" s="418" t="s">
        <v>5</v>
      </c>
    </row>
    <row r="98" spans="1:16" x14ac:dyDescent="0.25">
      <c r="A98" s="8" t="str">
        <f>A74</f>
        <v>PERIODO DEL 16 AL 31 DE OCTUBRE DE 2019</v>
      </c>
      <c r="B98" s="4"/>
      <c r="C98" s="192"/>
      <c r="D98" s="193"/>
      <c r="E98" s="194"/>
      <c r="F98" s="195"/>
      <c r="G98" s="195"/>
      <c r="H98" s="194"/>
      <c r="I98" s="195"/>
      <c r="J98" s="194"/>
      <c r="K98" s="194"/>
      <c r="L98" s="194"/>
      <c r="M98" s="419"/>
    </row>
    <row r="99" spans="1:16" ht="22.5" x14ac:dyDescent="0.25">
      <c r="A99" s="9" t="s">
        <v>7</v>
      </c>
      <c r="B99" s="10" t="s">
        <v>8</v>
      </c>
      <c r="C99" s="9" t="s">
        <v>9</v>
      </c>
      <c r="D99" s="9" t="s">
        <v>10</v>
      </c>
      <c r="E99" s="9" t="s">
        <v>11</v>
      </c>
      <c r="F99" s="11" t="s">
        <v>12</v>
      </c>
      <c r="G99" s="12" t="s">
        <v>13</v>
      </c>
      <c r="H99" s="9" t="s">
        <v>14</v>
      </c>
      <c r="I99" s="13" t="s">
        <v>15</v>
      </c>
      <c r="J99" s="14" t="s">
        <v>16</v>
      </c>
      <c r="K99" s="14" t="s">
        <v>17</v>
      </c>
      <c r="L99" s="15" t="s">
        <v>18</v>
      </c>
      <c r="M99" s="9" t="s">
        <v>19</v>
      </c>
    </row>
    <row r="100" spans="1:16" ht="26.25" customHeight="1" x14ac:dyDescent="0.25">
      <c r="A100" s="196" t="s">
        <v>82</v>
      </c>
      <c r="B100" s="197" t="s">
        <v>83</v>
      </c>
      <c r="C100" s="101">
        <v>113</v>
      </c>
      <c r="D100" s="198">
        <v>15</v>
      </c>
      <c r="E100" s="19">
        <v>1790.3</v>
      </c>
      <c r="F100" s="60">
        <f>E100*0.05</f>
        <v>89.515000000000001</v>
      </c>
      <c r="G100" s="60"/>
      <c r="H100" s="64">
        <v>0</v>
      </c>
      <c r="I100" s="65">
        <v>86.84</v>
      </c>
      <c r="J100" s="64">
        <v>0</v>
      </c>
      <c r="K100" s="64"/>
      <c r="L100" s="19">
        <f>E100+F100-H100+I100-J100-K100+G100</f>
        <v>1966.655</v>
      </c>
      <c r="M100" s="199"/>
    </row>
    <row r="101" spans="1:16" ht="26.25" customHeight="1" x14ac:dyDescent="0.25">
      <c r="A101" s="196" t="s">
        <v>84</v>
      </c>
      <c r="B101" s="197" t="s">
        <v>83</v>
      </c>
      <c r="C101" s="101">
        <v>113</v>
      </c>
      <c r="D101" s="198">
        <v>15</v>
      </c>
      <c r="E101" s="19">
        <v>1790.3</v>
      </c>
      <c r="F101" s="60">
        <f>E101*0.05</f>
        <v>89.515000000000001</v>
      </c>
      <c r="G101" s="60"/>
      <c r="H101" s="64">
        <v>0</v>
      </c>
      <c r="I101" s="65">
        <v>86.84</v>
      </c>
      <c r="J101" s="64">
        <v>0</v>
      </c>
      <c r="K101" s="64"/>
      <c r="L101" s="19">
        <f>E101+F101-H101+I101-J101-K101+G101</f>
        <v>1966.655</v>
      </c>
      <c r="M101" s="199"/>
    </row>
    <row r="102" spans="1:16" ht="26.25" customHeight="1" x14ac:dyDescent="0.25">
      <c r="A102" s="196" t="s">
        <v>85</v>
      </c>
      <c r="B102" s="197" t="s">
        <v>83</v>
      </c>
      <c r="C102" s="101">
        <v>113</v>
      </c>
      <c r="D102" s="198">
        <v>15</v>
      </c>
      <c r="E102" s="19">
        <v>1790.3</v>
      </c>
      <c r="F102" s="60">
        <f>E102*0.05</f>
        <v>89.515000000000001</v>
      </c>
      <c r="G102" s="60"/>
      <c r="H102" s="64">
        <v>0</v>
      </c>
      <c r="I102" s="65">
        <v>86.84</v>
      </c>
      <c r="J102" s="199">
        <v>0</v>
      </c>
      <c r="K102" s="199"/>
      <c r="L102" s="19">
        <f>E102+F102-H102+I102-J102-K102+G102</f>
        <v>1966.655</v>
      </c>
      <c r="M102" s="199"/>
    </row>
    <row r="103" spans="1:16" s="43" customFormat="1" ht="26.25" customHeight="1" x14ac:dyDescent="0.25">
      <c r="A103" s="200" t="s">
        <v>86</v>
      </c>
      <c r="B103" s="197" t="s">
        <v>83</v>
      </c>
      <c r="C103" s="101">
        <v>113</v>
      </c>
      <c r="D103" s="198">
        <v>15</v>
      </c>
      <c r="E103" s="19">
        <v>1790.3</v>
      </c>
      <c r="F103" s="60">
        <f>E103*0.05</f>
        <v>89.515000000000001</v>
      </c>
      <c r="G103" s="60"/>
      <c r="H103" s="64">
        <v>0</v>
      </c>
      <c r="I103" s="65">
        <v>86.84</v>
      </c>
      <c r="J103" s="199">
        <v>0</v>
      </c>
      <c r="K103" s="199"/>
      <c r="L103" s="19">
        <f>E103+F103-H103+I103-J103-K103+G103</f>
        <v>1966.655</v>
      </c>
      <c r="M103" s="199"/>
      <c r="N103" s="1"/>
      <c r="O103"/>
      <c r="P103"/>
    </row>
    <row r="104" spans="1:16" s="43" customFormat="1" ht="15.75" thickBot="1" x14ac:dyDescent="0.3">
      <c r="A104" s="74"/>
      <c r="B104" s="188"/>
      <c r="C104" s="201"/>
      <c r="D104" s="202" t="s">
        <v>30</v>
      </c>
      <c r="E104" s="203">
        <f>SUM(E100:E103)</f>
        <v>7161.2</v>
      </c>
      <c r="F104" s="203">
        <f t="shared" ref="F104:L104" si="10">SUM(F100:F103)</f>
        <v>358.06</v>
      </c>
      <c r="G104" s="203">
        <f t="shared" si="10"/>
        <v>0</v>
      </c>
      <c r="H104" s="203">
        <f t="shared" si="10"/>
        <v>0</v>
      </c>
      <c r="I104" s="203">
        <f t="shared" si="10"/>
        <v>347.36</v>
      </c>
      <c r="J104" s="203">
        <f t="shared" si="10"/>
        <v>0</v>
      </c>
      <c r="K104" s="203">
        <f t="shared" si="10"/>
        <v>0</v>
      </c>
      <c r="L104" s="203">
        <f t="shared" si="10"/>
        <v>7866.62</v>
      </c>
      <c r="M104" s="193"/>
      <c r="N104" s="1"/>
      <c r="O104"/>
      <c r="P104"/>
    </row>
    <row r="105" spans="1:16" s="43" customFormat="1" x14ac:dyDescent="0.25">
      <c r="A105" s="74"/>
      <c r="B105" s="75"/>
      <c r="C105" s="30"/>
      <c r="D105"/>
      <c r="E105"/>
      <c r="F105" s="41"/>
      <c r="G105" s="41"/>
      <c r="H105"/>
      <c r="I105" s="41"/>
      <c r="J105"/>
      <c r="K105"/>
      <c r="L105"/>
      <c r="M105"/>
      <c r="N105" s="1"/>
      <c r="O105"/>
      <c r="P105"/>
    </row>
    <row r="106" spans="1:16" s="43" customFormat="1" ht="15.75" x14ac:dyDescent="0.25">
      <c r="A106" s="431" t="s">
        <v>87</v>
      </c>
      <c r="B106" s="431"/>
      <c r="C106" s="431"/>
      <c r="D106" s="431"/>
      <c r="E106" s="431"/>
      <c r="F106" s="431"/>
      <c r="G106" s="431"/>
      <c r="H106" s="431"/>
      <c r="I106" s="431"/>
      <c r="J106" s="431"/>
      <c r="K106" s="431"/>
      <c r="L106" s="431"/>
      <c r="M106" s="204"/>
      <c r="N106" s="1"/>
      <c r="O106"/>
      <c r="P106"/>
    </row>
    <row r="107" spans="1:16" s="43" customFormat="1" x14ac:dyDescent="0.25">
      <c r="A107" s="8" t="str">
        <f>A98</f>
        <v>PERIODO DEL 16 AL 31 DE OCTUBRE DE 2019</v>
      </c>
      <c r="B107" s="4"/>
      <c r="C107" s="205"/>
      <c r="D107" s="206"/>
      <c r="E107" s="207"/>
      <c r="F107" s="208"/>
      <c r="G107" s="208"/>
      <c r="H107" s="207"/>
      <c r="I107" s="208"/>
      <c r="J107" s="207"/>
      <c r="K107" s="207"/>
      <c r="L107" s="207"/>
      <c r="M107" s="206"/>
      <c r="N107" s="1"/>
      <c r="O107"/>
      <c r="P107"/>
    </row>
    <row r="108" spans="1:16" ht="22.5" x14ac:dyDescent="0.25">
      <c r="A108" s="9" t="s">
        <v>7</v>
      </c>
      <c r="B108" s="10" t="s">
        <v>8</v>
      </c>
      <c r="C108" s="9" t="s">
        <v>9</v>
      </c>
      <c r="D108" s="9" t="s">
        <v>10</v>
      </c>
      <c r="E108" s="9" t="s">
        <v>11</v>
      </c>
      <c r="F108" s="11" t="s">
        <v>12</v>
      </c>
      <c r="G108" s="12" t="s">
        <v>13</v>
      </c>
      <c r="H108" s="9" t="s">
        <v>14</v>
      </c>
      <c r="I108" s="13" t="s">
        <v>15</v>
      </c>
      <c r="J108" s="14" t="s">
        <v>16</v>
      </c>
      <c r="K108" s="14" t="s">
        <v>17</v>
      </c>
      <c r="L108" s="15" t="s">
        <v>18</v>
      </c>
      <c r="M108" s="9" t="s">
        <v>19</v>
      </c>
    </row>
    <row r="109" spans="1:16" s="43" customFormat="1" ht="26.25" customHeight="1" x14ac:dyDescent="0.25">
      <c r="A109" s="209" t="s">
        <v>88</v>
      </c>
      <c r="B109" s="109" t="s">
        <v>89</v>
      </c>
      <c r="C109" s="101">
        <v>113</v>
      </c>
      <c r="D109" s="110">
        <v>15</v>
      </c>
      <c r="E109" s="19">
        <f>241.34*15</f>
        <v>3620.1</v>
      </c>
      <c r="F109" s="60">
        <f>E109*0.05</f>
        <v>181.005</v>
      </c>
      <c r="G109" s="60"/>
      <c r="H109" s="124">
        <v>165.07</v>
      </c>
      <c r="I109" s="125">
        <v>0</v>
      </c>
      <c r="J109" s="124">
        <v>0</v>
      </c>
      <c r="K109" s="124"/>
      <c r="L109" s="19">
        <f>E109+F109-H109+I109-J109-K109+G109</f>
        <v>3636.0349999999999</v>
      </c>
      <c r="M109" s="111"/>
      <c r="N109" s="1"/>
      <c r="O109"/>
      <c r="P109"/>
    </row>
    <row r="110" spans="1:16" s="43" customFormat="1" ht="26.25" customHeight="1" x14ac:dyDescent="0.25">
      <c r="A110" s="108" t="s">
        <v>90</v>
      </c>
      <c r="B110" s="109" t="s">
        <v>72</v>
      </c>
      <c r="C110" s="101">
        <v>113</v>
      </c>
      <c r="D110" s="110">
        <v>15</v>
      </c>
      <c r="E110" s="19">
        <v>2261.37</v>
      </c>
      <c r="F110" s="60">
        <f>E110*0.05</f>
        <v>113.0685</v>
      </c>
      <c r="G110" s="60"/>
      <c r="H110" s="64">
        <v>0</v>
      </c>
      <c r="I110" s="65">
        <v>42.74</v>
      </c>
      <c r="J110" s="66">
        <v>0</v>
      </c>
      <c r="K110" s="66"/>
      <c r="L110" s="19">
        <f>E110+F110-H110+I110-J110-K110</f>
        <v>2417.1784999999995</v>
      </c>
      <c r="M110" s="111"/>
      <c r="N110" s="1"/>
      <c r="O110"/>
      <c r="P110"/>
    </row>
    <row r="111" spans="1:16" s="43" customFormat="1" ht="15.75" thickBot="1" x14ac:dyDescent="0.3">
      <c r="A111" s="210"/>
      <c r="B111" s="211"/>
      <c r="C111" s="212"/>
      <c r="D111" s="213" t="s">
        <v>30</v>
      </c>
      <c r="E111" s="214">
        <f>SUM(E109:E110)</f>
        <v>5881.4699999999993</v>
      </c>
      <c r="F111" s="214">
        <f t="shared" ref="F111:L111" si="11">SUM(F109:F110)</f>
        <v>294.07349999999997</v>
      </c>
      <c r="G111" s="214">
        <f t="shared" si="11"/>
        <v>0</v>
      </c>
      <c r="H111" s="214">
        <f t="shared" si="11"/>
        <v>165.07</v>
      </c>
      <c r="I111" s="214">
        <f t="shared" si="11"/>
        <v>42.74</v>
      </c>
      <c r="J111" s="214">
        <f t="shared" si="11"/>
        <v>0</v>
      </c>
      <c r="K111" s="214">
        <f t="shared" si="11"/>
        <v>0</v>
      </c>
      <c r="L111" s="214">
        <f t="shared" si="11"/>
        <v>6053.2134999999998</v>
      </c>
      <c r="M111" s="206"/>
      <c r="N111" s="1"/>
      <c r="O111"/>
      <c r="P111"/>
    </row>
    <row r="112" spans="1:16" s="43" customFormat="1" x14ac:dyDescent="0.25">
      <c r="A112" s="74"/>
      <c r="B112" s="75"/>
      <c r="C112" s="30"/>
      <c r="D112"/>
      <c r="E112"/>
      <c r="F112" s="41"/>
      <c r="G112" s="41"/>
      <c r="H112"/>
      <c r="I112" s="41"/>
      <c r="J112"/>
      <c r="K112"/>
      <c r="L112" s="22"/>
      <c r="M112"/>
      <c r="N112" s="1"/>
      <c r="O112"/>
      <c r="P112"/>
    </row>
    <row r="113" spans="1:16" s="43" customFormat="1" x14ac:dyDescent="0.25">
      <c r="A113" s="74"/>
      <c r="B113" s="75"/>
      <c r="C113" s="30"/>
      <c r="D113"/>
      <c r="E113"/>
      <c r="F113" s="41"/>
      <c r="G113" s="41"/>
      <c r="H113"/>
      <c r="I113" s="41"/>
      <c r="J113"/>
      <c r="K113"/>
      <c r="L113" s="22"/>
      <c r="M113"/>
      <c r="N113" s="1"/>
      <c r="O113"/>
      <c r="P113"/>
    </row>
    <row r="114" spans="1:16" s="43" customFormat="1" x14ac:dyDescent="0.25">
      <c r="A114" s="74"/>
      <c r="B114" s="75"/>
      <c r="C114" s="30"/>
      <c r="D114"/>
      <c r="E114"/>
      <c r="F114" s="41"/>
      <c r="G114" s="41"/>
      <c r="H114"/>
      <c r="I114" s="41"/>
      <c r="J114"/>
      <c r="K114"/>
      <c r="L114" s="22"/>
      <c r="M114"/>
      <c r="N114" s="1"/>
      <c r="O114"/>
      <c r="P114"/>
    </row>
    <row r="115" spans="1:16" s="43" customFormat="1" ht="15.75" x14ac:dyDescent="0.25">
      <c r="A115" s="431" t="s">
        <v>91</v>
      </c>
      <c r="B115" s="431"/>
      <c r="C115" s="431"/>
      <c r="D115" s="431"/>
      <c r="E115" s="431"/>
      <c r="F115" s="431"/>
      <c r="G115" s="431"/>
      <c r="H115" s="431"/>
      <c r="I115" s="431"/>
      <c r="J115" s="431"/>
      <c r="K115" s="431"/>
      <c r="L115" s="431"/>
      <c r="M115" s="204"/>
      <c r="N115" s="1"/>
      <c r="O115"/>
      <c r="P115"/>
    </row>
    <row r="116" spans="1:16" s="43" customFormat="1" x14ac:dyDescent="0.25">
      <c r="A116" s="8" t="str">
        <f>A107</f>
        <v>PERIODO DEL 16 AL 31 DE OCTUBRE DE 2019</v>
      </c>
      <c r="B116" s="4"/>
      <c r="C116" s="205"/>
      <c r="D116" s="206"/>
      <c r="E116" s="207"/>
      <c r="F116" s="208"/>
      <c r="G116" s="208"/>
      <c r="H116" s="207"/>
      <c r="I116" s="208"/>
      <c r="J116" s="207"/>
      <c r="K116" s="207"/>
      <c r="L116" s="207"/>
      <c r="M116" s="206"/>
      <c r="N116" s="1"/>
      <c r="O116"/>
      <c r="P116"/>
    </row>
    <row r="117" spans="1:16" ht="22.5" x14ac:dyDescent="0.25">
      <c r="A117" s="9" t="s">
        <v>7</v>
      </c>
      <c r="B117" s="10" t="s">
        <v>8</v>
      </c>
      <c r="C117" s="9" t="s">
        <v>9</v>
      </c>
      <c r="D117" s="9" t="s">
        <v>10</v>
      </c>
      <c r="E117" s="9" t="s">
        <v>11</v>
      </c>
      <c r="F117" s="11" t="s">
        <v>12</v>
      </c>
      <c r="G117" s="12" t="s">
        <v>13</v>
      </c>
      <c r="H117" s="9" t="s">
        <v>14</v>
      </c>
      <c r="I117" s="13" t="s">
        <v>15</v>
      </c>
      <c r="J117" s="14" t="s">
        <v>16</v>
      </c>
      <c r="K117" s="14" t="s">
        <v>17</v>
      </c>
      <c r="L117" s="15" t="s">
        <v>18</v>
      </c>
      <c r="M117" s="9" t="s">
        <v>19</v>
      </c>
    </row>
    <row r="118" spans="1:16" s="43" customFormat="1" ht="26.25" customHeight="1" x14ac:dyDescent="0.25">
      <c r="A118" s="106" t="s">
        <v>92</v>
      </c>
      <c r="B118" s="100" t="s">
        <v>93</v>
      </c>
      <c r="C118" s="101">
        <v>113</v>
      </c>
      <c r="D118" s="110">
        <v>15</v>
      </c>
      <c r="E118" s="19">
        <v>3102.45</v>
      </c>
      <c r="F118" s="60">
        <f>E118*0.05</f>
        <v>155.1225</v>
      </c>
      <c r="G118" s="60"/>
      <c r="H118" s="124">
        <v>91.04</v>
      </c>
      <c r="I118" s="125">
        <v>0</v>
      </c>
      <c r="J118" s="124">
        <v>0</v>
      </c>
      <c r="K118" s="124"/>
      <c r="L118" s="19">
        <f>E118+F118-H118+I118-J118-K118</f>
        <v>3166.5324999999998</v>
      </c>
      <c r="M118" s="111"/>
      <c r="N118" s="1"/>
      <c r="O118"/>
      <c r="P118"/>
    </row>
    <row r="119" spans="1:16" s="43" customFormat="1" ht="15.75" thickBot="1" x14ac:dyDescent="0.3">
      <c r="A119" s="210"/>
      <c r="B119" s="211"/>
      <c r="C119" s="212"/>
      <c r="D119" s="213" t="s">
        <v>30</v>
      </c>
      <c r="E119" s="214">
        <f>SUM(E118)</f>
        <v>3102.45</v>
      </c>
      <c r="F119" s="215">
        <f>SUM(F118)</f>
        <v>155.1225</v>
      </c>
      <c r="G119" s="215">
        <f>SUM(G118)</f>
        <v>0</v>
      </c>
      <c r="H119" s="214">
        <f t="shared" ref="H119:L119" si="12">SUM(H118)</f>
        <v>91.04</v>
      </c>
      <c r="I119" s="215">
        <f t="shared" si="12"/>
        <v>0</v>
      </c>
      <c r="J119" s="215">
        <f t="shared" si="12"/>
        <v>0</v>
      </c>
      <c r="K119" s="215">
        <f t="shared" si="12"/>
        <v>0</v>
      </c>
      <c r="L119" s="214">
        <f t="shared" si="12"/>
        <v>3166.5324999999998</v>
      </c>
      <c r="M119" s="206"/>
      <c r="N119" s="1"/>
      <c r="O119"/>
      <c r="P119"/>
    </row>
    <row r="120" spans="1:16" s="43" customFormat="1" x14ac:dyDescent="0.25">
      <c r="A120" s="74"/>
      <c r="B120" s="75"/>
      <c r="C120" s="30"/>
      <c r="D120"/>
      <c r="E120"/>
      <c r="F120" s="41"/>
      <c r="G120" s="41"/>
      <c r="H120"/>
      <c r="I120" s="41"/>
      <c r="J120"/>
      <c r="K120"/>
      <c r="L120" s="22"/>
      <c r="M120"/>
      <c r="N120" s="1"/>
      <c r="O120"/>
      <c r="P120"/>
    </row>
    <row r="121" spans="1:16" s="43" customFormat="1" x14ac:dyDescent="0.25">
      <c r="A121" s="74"/>
      <c r="B121" s="75"/>
      <c r="C121" s="30"/>
      <c r="D121"/>
      <c r="E121"/>
      <c r="F121" s="41"/>
      <c r="G121" s="41"/>
      <c r="H121"/>
      <c r="I121" s="41"/>
      <c r="J121"/>
      <c r="K121"/>
      <c r="L121"/>
      <c r="M121"/>
      <c r="N121" s="1"/>
      <c r="O121"/>
      <c r="P121"/>
    </row>
    <row r="122" spans="1:16" s="43" customFormat="1" x14ac:dyDescent="0.25">
      <c r="A122" s="74"/>
      <c r="B122" s="75"/>
      <c r="C122" s="30"/>
      <c r="D122"/>
      <c r="E122"/>
      <c r="F122" s="41"/>
      <c r="G122" s="41"/>
      <c r="H122"/>
      <c r="I122" s="41"/>
      <c r="J122"/>
      <c r="K122"/>
      <c r="L122"/>
      <c r="M122"/>
      <c r="N122" s="1"/>
      <c r="O122"/>
      <c r="P122"/>
    </row>
    <row r="123" spans="1:16" s="43" customFormat="1" x14ac:dyDescent="0.25">
      <c r="A123" s="74"/>
      <c r="B123" s="75"/>
      <c r="C123" s="30"/>
      <c r="D123"/>
      <c r="E123"/>
      <c r="F123" s="41"/>
      <c r="G123" s="41"/>
      <c r="H123"/>
      <c r="I123" s="41"/>
      <c r="J123"/>
      <c r="K123"/>
      <c r="L123"/>
      <c r="M123"/>
      <c r="N123" s="1"/>
      <c r="O123"/>
      <c r="P123"/>
    </row>
    <row r="124" spans="1:16" s="43" customFormat="1" ht="15.75" thickBot="1" x14ac:dyDescent="0.3">
      <c r="A124" s="36"/>
      <c r="B124" s="38"/>
      <c r="C124" s="39"/>
      <c r="D124"/>
      <c r="E124"/>
      <c r="F124" s="40"/>
      <c r="G124" s="40"/>
      <c r="H124" s="37"/>
      <c r="I124" s="41"/>
      <c r="J124"/>
      <c r="K124"/>
      <c r="L124"/>
      <c r="M124"/>
      <c r="N124" s="1"/>
      <c r="O124"/>
      <c r="P124"/>
    </row>
    <row r="125" spans="1:16" s="1" customFormat="1" x14ac:dyDescent="0.25">
      <c r="A125" s="420" t="s">
        <v>31</v>
      </c>
      <c r="B125" s="420"/>
      <c r="C125" s="420"/>
      <c r="D125" s="420"/>
      <c r="F125" s="421" t="s">
        <v>32</v>
      </c>
      <c r="G125" s="421"/>
      <c r="H125" s="421"/>
      <c r="I125"/>
      <c r="J125"/>
      <c r="K125"/>
      <c r="L125" s="421" t="s">
        <v>33</v>
      </c>
      <c r="M125" s="421"/>
      <c r="O125"/>
      <c r="P125"/>
    </row>
    <row r="126" spans="1:16" s="43" customFormat="1" x14ac:dyDescent="0.25">
      <c r="A126" s="420" t="s">
        <v>34</v>
      </c>
      <c r="B126" s="420"/>
      <c r="C126" s="420"/>
      <c r="D126" s="420"/>
      <c r="E126" s="420" t="s">
        <v>35</v>
      </c>
      <c r="F126" s="420"/>
      <c r="G126" s="420"/>
      <c r="H126" s="420"/>
      <c r="I126" s="420"/>
      <c r="J126"/>
      <c r="K126"/>
      <c r="L126" s="420" t="s">
        <v>36</v>
      </c>
      <c r="M126" s="420"/>
      <c r="N126" s="1"/>
      <c r="O126"/>
      <c r="P126"/>
    </row>
    <row r="127" spans="1:16" s="43" customFormat="1" x14ac:dyDescent="0.25">
      <c r="A127" s="74"/>
      <c r="B127" s="75"/>
      <c r="C127" s="30"/>
      <c r="D127"/>
      <c r="E127" s="30"/>
      <c r="F127" s="46"/>
      <c r="G127" s="46"/>
      <c r="H127" s="30"/>
      <c r="I127" s="46"/>
      <c r="J127"/>
      <c r="K127"/>
      <c r="L127" s="30"/>
      <c r="M127" s="30"/>
      <c r="N127" s="1"/>
      <c r="O127"/>
      <c r="P127"/>
    </row>
    <row r="128" spans="1:16" s="43" customFormat="1" ht="29.25" x14ac:dyDescent="0.5">
      <c r="A128" s="415" t="s">
        <v>0</v>
      </c>
      <c r="B128" s="415"/>
      <c r="C128" s="415"/>
      <c r="D128" s="415"/>
      <c r="E128" s="415"/>
      <c r="F128" s="415"/>
      <c r="G128" s="415"/>
      <c r="H128" s="415"/>
      <c r="I128" s="415"/>
      <c r="J128" s="415"/>
      <c r="K128" s="415"/>
      <c r="L128" s="415"/>
      <c r="M128" s="415"/>
      <c r="N128" s="1"/>
      <c r="O128"/>
      <c r="P128"/>
    </row>
    <row r="129" spans="1:16" s="43" customFormat="1" ht="23.25" x14ac:dyDescent="0.35">
      <c r="A129" s="416" t="s">
        <v>1</v>
      </c>
      <c r="B129" s="416"/>
      <c r="C129" s="416"/>
      <c r="D129" s="416"/>
      <c r="E129" s="416"/>
      <c r="F129" s="416"/>
      <c r="G129" s="416"/>
      <c r="H129" s="416"/>
      <c r="I129" s="416"/>
      <c r="J129" s="416"/>
      <c r="K129" s="416"/>
      <c r="L129" s="416"/>
      <c r="M129" s="416"/>
      <c r="N129" s="1"/>
      <c r="O129"/>
      <c r="P129"/>
    </row>
    <row r="130" spans="1:16" s="43" customFormat="1" ht="15.75" x14ac:dyDescent="0.25">
      <c r="A130" s="216" t="s">
        <v>2</v>
      </c>
      <c r="B130" s="218"/>
      <c r="C130" s="219"/>
      <c r="D130" s="217"/>
      <c r="E130" s="217"/>
      <c r="F130" s="220"/>
      <c r="G130" s="220"/>
      <c r="H130" s="217"/>
      <c r="I130" s="220"/>
      <c r="J130" s="217"/>
      <c r="K130" s="217"/>
      <c r="L130" s="217"/>
      <c r="M130" s="221" t="s">
        <v>3</v>
      </c>
      <c r="N130" s="1"/>
      <c r="O130"/>
      <c r="P130"/>
    </row>
    <row r="131" spans="1:16" s="43" customFormat="1" ht="15.75" x14ac:dyDescent="0.25">
      <c r="A131" s="432" t="s">
        <v>94</v>
      </c>
      <c r="B131" s="432"/>
      <c r="C131" s="432"/>
      <c r="D131" s="432"/>
      <c r="E131" s="432"/>
      <c r="F131" s="432"/>
      <c r="G131" s="432"/>
      <c r="H131" s="432"/>
      <c r="I131" s="432"/>
      <c r="J131" s="432"/>
      <c r="K131" s="222"/>
      <c r="L131" s="216"/>
      <c r="M131" s="418" t="s">
        <v>5</v>
      </c>
      <c r="N131" s="1"/>
      <c r="O131"/>
      <c r="P131"/>
    </row>
    <row r="132" spans="1:16" s="43" customFormat="1" x14ac:dyDescent="0.25">
      <c r="A132" s="8" t="str">
        <f>A107</f>
        <v>PERIODO DEL 16 AL 31 DE OCTUBRE DE 2019</v>
      </c>
      <c r="B132" s="4"/>
      <c r="C132" s="223"/>
      <c r="D132" s="224"/>
      <c r="E132" s="225"/>
      <c r="F132" s="226"/>
      <c r="G132" s="226"/>
      <c r="H132" s="225"/>
      <c r="I132" s="226"/>
      <c r="J132" s="225"/>
      <c r="K132" s="225"/>
      <c r="L132" s="225"/>
      <c r="M132" s="419"/>
      <c r="N132" s="1"/>
      <c r="O132"/>
      <c r="P132"/>
    </row>
    <row r="133" spans="1:16" ht="22.5" x14ac:dyDescent="0.25">
      <c r="A133" s="9" t="s">
        <v>7</v>
      </c>
      <c r="B133" s="10" t="s">
        <v>8</v>
      </c>
      <c r="C133" s="9" t="s">
        <v>9</v>
      </c>
      <c r="D133" s="9" t="s">
        <v>10</v>
      </c>
      <c r="E133" s="9" t="s">
        <v>11</v>
      </c>
      <c r="F133" s="11" t="s">
        <v>12</v>
      </c>
      <c r="G133" s="12" t="s">
        <v>13</v>
      </c>
      <c r="H133" s="9" t="s">
        <v>14</v>
      </c>
      <c r="I133" s="13" t="s">
        <v>15</v>
      </c>
      <c r="J133" s="14" t="s">
        <v>16</v>
      </c>
      <c r="K133" s="14" t="s">
        <v>17</v>
      </c>
      <c r="L133" s="15" t="s">
        <v>18</v>
      </c>
      <c r="M133" s="9" t="s">
        <v>19</v>
      </c>
    </row>
    <row r="134" spans="1:16" s="43" customFormat="1" ht="26.25" customHeight="1" x14ac:dyDescent="0.25">
      <c r="A134" s="227" t="s">
        <v>95</v>
      </c>
      <c r="B134" s="228" t="s">
        <v>96</v>
      </c>
      <c r="C134" s="229">
        <v>113</v>
      </c>
      <c r="D134" s="230">
        <v>15</v>
      </c>
      <c r="E134" s="19">
        <v>6410.6</v>
      </c>
      <c r="F134" s="60">
        <f>E134*0.05</f>
        <v>320.53000000000003</v>
      </c>
      <c r="G134" s="60"/>
      <c r="H134" s="102">
        <v>731.13</v>
      </c>
      <c r="I134" s="103">
        <v>0</v>
      </c>
      <c r="J134" s="104"/>
      <c r="K134" s="104"/>
      <c r="L134" s="19">
        <f>ROUND(E134+F134-H134+I134-J134-K134,0)</f>
        <v>6000</v>
      </c>
      <c r="M134" s="231"/>
      <c r="N134" s="1"/>
      <c r="O134"/>
      <c r="P134"/>
    </row>
    <row r="135" spans="1:16" s="43" customFormat="1" ht="26.25" customHeight="1" x14ac:dyDescent="0.25">
      <c r="A135" s="227" t="s">
        <v>97</v>
      </c>
      <c r="B135" s="228" t="s">
        <v>98</v>
      </c>
      <c r="C135" s="229">
        <v>113</v>
      </c>
      <c r="D135" s="230">
        <v>15</v>
      </c>
      <c r="E135" s="19">
        <v>5242.98</v>
      </c>
      <c r="F135" s="60">
        <v>262.14999999999998</v>
      </c>
      <c r="G135" s="60"/>
      <c r="H135" s="102">
        <v>505.13</v>
      </c>
      <c r="I135" s="103"/>
      <c r="J135" s="104"/>
      <c r="K135" s="104"/>
      <c r="L135" s="19">
        <f>ROUND(E135+F135-H135+I135-J135-K135,0)</f>
        <v>5000</v>
      </c>
      <c r="M135" s="231"/>
      <c r="N135" s="1"/>
      <c r="O135"/>
      <c r="P135"/>
    </row>
    <row r="136" spans="1:16" s="43" customFormat="1" ht="26.25" customHeight="1" x14ac:dyDescent="0.25">
      <c r="A136" s="232" t="s">
        <v>99</v>
      </c>
      <c r="B136" s="228" t="s">
        <v>100</v>
      </c>
      <c r="C136" s="101">
        <v>113</v>
      </c>
      <c r="D136" s="233">
        <v>15</v>
      </c>
      <c r="E136" s="19">
        <v>2261.37</v>
      </c>
      <c r="F136" s="60">
        <f>E136*0.05</f>
        <v>113.0685</v>
      </c>
      <c r="G136" s="60"/>
      <c r="H136" s="64">
        <v>0</v>
      </c>
      <c r="I136" s="65">
        <v>42.74</v>
      </c>
      <c r="J136" s="66">
        <v>0</v>
      </c>
      <c r="K136" s="66"/>
      <c r="L136" s="19">
        <f>E136+F136-H136+I136-J136-K136</f>
        <v>2417.1784999999995</v>
      </c>
      <c r="M136" s="234"/>
      <c r="N136" s="1"/>
      <c r="O136"/>
      <c r="P136"/>
    </row>
    <row r="137" spans="1:16" ht="26.25" customHeight="1" x14ac:dyDescent="0.25">
      <c r="A137" s="232" t="s">
        <v>101</v>
      </c>
      <c r="B137" s="228" t="s">
        <v>102</v>
      </c>
      <c r="C137" s="101">
        <v>113</v>
      </c>
      <c r="D137" s="233">
        <v>15</v>
      </c>
      <c r="E137" s="19">
        <v>2261.37</v>
      </c>
      <c r="F137" s="60">
        <f>E137*0.05</f>
        <v>113.0685</v>
      </c>
      <c r="G137" s="60"/>
      <c r="H137" s="64">
        <v>0</v>
      </c>
      <c r="I137" s="65">
        <v>42.74</v>
      </c>
      <c r="J137" s="66">
        <v>0</v>
      </c>
      <c r="K137" s="66"/>
      <c r="L137" s="19">
        <f>E137+F137-H137+I137-J137-K137</f>
        <v>2417.1784999999995</v>
      </c>
      <c r="M137" s="234"/>
    </row>
    <row r="138" spans="1:16" ht="15.75" thickBot="1" x14ac:dyDescent="0.3">
      <c r="A138" s="235"/>
      <c r="B138" s="218"/>
      <c r="C138" s="236"/>
      <c r="D138" s="237" t="s">
        <v>30</v>
      </c>
      <c r="E138" s="238">
        <f>SUM(E134:E137)</f>
        <v>16176.32</v>
      </c>
      <c r="F138" s="239">
        <f>SUM(F134:F137)</f>
        <v>808.81700000000001</v>
      </c>
      <c r="G138" s="239">
        <f>SUM(G134:G137)</f>
        <v>0</v>
      </c>
      <c r="H138" s="238">
        <f t="shared" ref="H138:L138" si="13">SUM(H134:H137)</f>
        <v>1236.26</v>
      </c>
      <c r="I138" s="239">
        <f t="shared" si="13"/>
        <v>85.48</v>
      </c>
      <c r="J138" s="239">
        <f t="shared" si="13"/>
        <v>0</v>
      </c>
      <c r="K138" s="239">
        <f t="shared" si="13"/>
        <v>0</v>
      </c>
      <c r="L138" s="238">
        <f t="shared" si="13"/>
        <v>15834.357</v>
      </c>
      <c r="M138" s="224"/>
    </row>
    <row r="139" spans="1:16" x14ac:dyDescent="0.25">
      <c r="A139" s="235"/>
      <c r="B139" s="218"/>
      <c r="C139" s="240"/>
      <c r="D139" s="235"/>
      <c r="E139" s="241"/>
      <c r="F139" s="242"/>
      <c r="G139" s="242"/>
      <c r="H139" s="241"/>
      <c r="I139" s="242"/>
      <c r="J139" s="241"/>
      <c r="K139" s="241"/>
      <c r="L139" s="241"/>
      <c r="M139" s="224"/>
    </row>
    <row r="140" spans="1:16" ht="15.75" x14ac:dyDescent="0.25">
      <c r="A140" s="432" t="s">
        <v>103</v>
      </c>
      <c r="B140" s="432"/>
      <c r="C140" s="432"/>
      <c r="D140" s="432"/>
      <c r="E140" s="432"/>
      <c r="F140" s="432"/>
      <c r="G140" s="432"/>
      <c r="H140" s="432"/>
      <c r="I140" s="432"/>
      <c r="J140" s="432"/>
      <c r="K140" s="222"/>
      <c r="L140" s="216"/>
      <c r="M140" s="216"/>
    </row>
    <row r="141" spans="1:16" x14ac:dyDescent="0.25">
      <c r="A141" s="8" t="str">
        <f>A132</f>
        <v>PERIODO DEL 16 AL 31 DE OCTUBRE DE 2019</v>
      </c>
      <c r="B141" s="4"/>
      <c r="C141" s="223"/>
      <c r="D141" s="224"/>
      <c r="E141" s="225"/>
      <c r="F141" s="226"/>
      <c r="G141" s="226"/>
      <c r="H141" s="225"/>
      <c r="I141" s="226"/>
      <c r="J141" s="225"/>
      <c r="K141" s="225"/>
      <c r="L141" s="225"/>
      <c r="M141" s="235"/>
    </row>
    <row r="142" spans="1:16" ht="22.5" x14ac:dyDescent="0.25">
      <c r="A142" s="9" t="s">
        <v>7</v>
      </c>
      <c r="B142" s="10" t="s">
        <v>8</v>
      </c>
      <c r="C142" s="9" t="s">
        <v>9</v>
      </c>
      <c r="D142" s="9" t="s">
        <v>10</v>
      </c>
      <c r="E142" s="9" t="s">
        <v>11</v>
      </c>
      <c r="F142" s="11" t="s">
        <v>12</v>
      </c>
      <c r="G142" s="12" t="s">
        <v>13</v>
      </c>
      <c r="H142" s="9" t="s">
        <v>14</v>
      </c>
      <c r="I142" s="13" t="s">
        <v>15</v>
      </c>
      <c r="J142" s="14" t="s">
        <v>16</v>
      </c>
      <c r="K142" s="14" t="s">
        <v>17</v>
      </c>
      <c r="L142" s="15" t="s">
        <v>18</v>
      </c>
      <c r="M142" s="9" t="s">
        <v>19</v>
      </c>
    </row>
    <row r="143" spans="1:16" ht="26.25" customHeight="1" x14ac:dyDescent="0.25">
      <c r="A143" s="227" t="s">
        <v>104</v>
      </c>
      <c r="B143" s="228" t="s">
        <v>105</v>
      </c>
      <c r="C143" s="229">
        <v>113</v>
      </c>
      <c r="D143" s="230">
        <v>15</v>
      </c>
      <c r="E143" s="19">
        <v>3102.45</v>
      </c>
      <c r="F143" s="60">
        <f>E143*0.05</f>
        <v>155.1225</v>
      </c>
      <c r="G143" s="60">
        <v>2000</v>
      </c>
      <c r="H143" s="102">
        <v>91.04</v>
      </c>
      <c r="I143" s="103">
        <v>0</v>
      </c>
      <c r="J143" s="104">
        <v>0</v>
      </c>
      <c r="K143" s="104"/>
      <c r="L143" s="19">
        <f>E143+F143-H143+I143-J143-K143+G143</f>
        <v>5166.5324999999993</v>
      </c>
      <c r="M143" s="231"/>
      <c r="N143" s="1" t="s">
        <v>106</v>
      </c>
    </row>
    <row r="144" spans="1:16" ht="15.75" thickBot="1" x14ac:dyDescent="0.3">
      <c r="A144" s="235"/>
      <c r="B144" s="218"/>
      <c r="C144" s="240"/>
      <c r="D144" s="237" t="s">
        <v>30</v>
      </c>
      <c r="E144" s="238">
        <f t="shared" ref="E144:L144" si="14">SUM(E143:E143)</f>
        <v>3102.45</v>
      </c>
      <c r="F144" s="238">
        <f t="shared" si="14"/>
        <v>155.1225</v>
      </c>
      <c r="G144" s="238">
        <f t="shared" si="14"/>
        <v>2000</v>
      </c>
      <c r="H144" s="238">
        <f t="shared" si="14"/>
        <v>91.04</v>
      </c>
      <c r="I144" s="238">
        <f t="shared" si="14"/>
        <v>0</v>
      </c>
      <c r="J144" s="238">
        <f t="shared" si="14"/>
        <v>0</v>
      </c>
      <c r="K144" s="238">
        <f t="shared" si="14"/>
        <v>0</v>
      </c>
      <c r="L144" s="238">
        <f t="shared" si="14"/>
        <v>5166.5324999999993</v>
      </c>
      <c r="M144" s="224"/>
    </row>
    <row r="145" spans="1:16" x14ac:dyDescent="0.25">
      <c r="A145" s="235"/>
      <c r="B145" s="218"/>
      <c r="C145" s="240"/>
      <c r="D145" s="235"/>
      <c r="E145" s="241"/>
      <c r="F145" s="242"/>
      <c r="G145" s="242"/>
      <c r="H145" s="241"/>
      <c r="I145" s="242"/>
      <c r="J145" s="241"/>
      <c r="K145" s="241"/>
      <c r="L145" s="241"/>
      <c r="M145" s="224"/>
    </row>
    <row r="146" spans="1:16" ht="15.75" x14ac:dyDescent="0.25">
      <c r="A146" s="432" t="s">
        <v>107</v>
      </c>
      <c r="B146" s="432"/>
      <c r="C146" s="432"/>
      <c r="D146" s="432"/>
      <c r="E146" s="432"/>
      <c r="F146" s="432"/>
      <c r="G146" s="432"/>
      <c r="H146" s="432"/>
      <c r="I146" s="432"/>
      <c r="J146" s="432"/>
      <c r="K146" s="432"/>
      <c r="L146" s="432"/>
      <c r="M146" s="424"/>
    </row>
    <row r="147" spans="1:16" x14ac:dyDescent="0.25">
      <c r="A147" s="8" t="str">
        <f>A141</f>
        <v>PERIODO DEL 16 AL 31 DE OCTUBRE DE 2019</v>
      </c>
      <c r="B147" s="4"/>
      <c r="C147" s="243"/>
      <c r="D147" s="244"/>
      <c r="E147" s="245"/>
      <c r="F147" s="246"/>
      <c r="G147" s="246"/>
      <c r="H147" s="245"/>
      <c r="I147" s="246"/>
      <c r="J147" s="245"/>
      <c r="K147" s="245"/>
      <c r="L147" s="245"/>
      <c r="M147" s="425"/>
    </row>
    <row r="148" spans="1:16" ht="22.5" x14ac:dyDescent="0.25">
      <c r="A148" s="9" t="s">
        <v>7</v>
      </c>
      <c r="B148" s="10" t="s">
        <v>8</v>
      </c>
      <c r="C148" s="9" t="s">
        <v>9</v>
      </c>
      <c r="D148" s="9" t="s">
        <v>10</v>
      </c>
      <c r="E148" s="9" t="s">
        <v>11</v>
      </c>
      <c r="F148" s="11" t="s">
        <v>12</v>
      </c>
      <c r="G148" s="12" t="s">
        <v>13</v>
      </c>
      <c r="H148" s="9" t="s">
        <v>14</v>
      </c>
      <c r="I148" s="13" t="s">
        <v>15</v>
      </c>
      <c r="J148" s="14" t="s">
        <v>16</v>
      </c>
      <c r="K148" s="14" t="s">
        <v>17</v>
      </c>
      <c r="L148" s="15" t="s">
        <v>18</v>
      </c>
      <c r="M148" s="9" t="s">
        <v>19</v>
      </c>
    </row>
    <row r="149" spans="1:16" ht="26.25" customHeight="1" x14ac:dyDescent="0.25">
      <c r="A149" s="247" t="s">
        <v>108</v>
      </c>
      <c r="B149" s="248" t="s">
        <v>109</v>
      </c>
      <c r="C149" s="101">
        <v>113</v>
      </c>
      <c r="D149" s="249">
        <v>15</v>
      </c>
      <c r="E149" s="19">
        <v>1570.48</v>
      </c>
      <c r="F149" s="60">
        <f>E149*0.05</f>
        <v>78.524000000000001</v>
      </c>
      <c r="G149" s="60"/>
      <c r="H149" s="167">
        <v>0</v>
      </c>
      <c r="I149" s="168">
        <v>112.91</v>
      </c>
      <c r="J149" s="167">
        <v>0</v>
      </c>
      <c r="K149" s="167"/>
      <c r="L149" s="19">
        <f>E149+F149-H149+I149-J149-K149</f>
        <v>1761.914</v>
      </c>
      <c r="M149" s="250"/>
    </row>
    <row r="150" spans="1:16" ht="19.5" customHeight="1" x14ac:dyDescent="0.25">
      <c r="A150" s="23"/>
      <c r="B150" s="251"/>
      <c r="C150" s="101"/>
      <c r="D150" s="249"/>
      <c r="E150" s="19"/>
      <c r="F150" s="60"/>
      <c r="G150" s="60"/>
      <c r="H150" s="64"/>
      <c r="I150" s="168"/>
      <c r="J150" s="199"/>
      <c r="K150" s="199"/>
      <c r="L150" s="19"/>
      <c r="M150" s="250"/>
    </row>
    <row r="151" spans="1:16" ht="15.75" thickBot="1" x14ac:dyDescent="0.3">
      <c r="A151" s="252"/>
      <c r="B151" s="253"/>
      <c r="C151" s="254"/>
      <c r="D151" s="255" t="s">
        <v>30</v>
      </c>
      <c r="E151" s="256">
        <f>SUM(E149:E150)</f>
        <v>1570.48</v>
      </c>
      <c r="F151" s="257">
        <f>SUM(F149:F150)</f>
        <v>78.524000000000001</v>
      </c>
      <c r="G151" s="257">
        <f>SUM(G149:G150)</f>
        <v>0</v>
      </c>
      <c r="H151" s="256">
        <f t="shared" ref="H151:L151" si="15">SUM(H149:H150)</f>
        <v>0</v>
      </c>
      <c r="I151" s="257">
        <f t="shared" si="15"/>
        <v>112.91</v>
      </c>
      <c r="J151" s="257">
        <f t="shared" si="15"/>
        <v>0</v>
      </c>
      <c r="K151" s="257">
        <f t="shared" si="15"/>
        <v>0</v>
      </c>
      <c r="L151" s="256">
        <f t="shared" si="15"/>
        <v>1761.914</v>
      </c>
      <c r="M151" s="244"/>
    </row>
    <row r="152" spans="1:16" x14ac:dyDescent="0.25">
      <c r="A152" s="235"/>
      <c r="B152" s="218"/>
      <c r="C152" s="240"/>
      <c r="D152" s="235"/>
      <c r="E152" s="241"/>
      <c r="F152" s="242"/>
      <c r="G152" s="242"/>
      <c r="H152" s="241"/>
      <c r="I152" s="242"/>
      <c r="J152" s="241"/>
      <c r="K152" s="241"/>
      <c r="L152" s="241"/>
      <c r="M152" s="224"/>
    </row>
    <row r="153" spans="1:16" x14ac:dyDescent="0.25">
      <c r="A153" s="235"/>
      <c r="B153" s="218"/>
      <c r="C153" s="240"/>
      <c r="D153" s="235"/>
      <c r="E153" s="241"/>
      <c r="F153" s="242"/>
      <c r="G153" s="242"/>
      <c r="H153" s="241"/>
      <c r="I153" s="242"/>
      <c r="J153" s="241"/>
      <c r="K153" s="241"/>
      <c r="L153" s="241"/>
      <c r="M153" s="224"/>
    </row>
    <row r="154" spans="1:16" x14ac:dyDescent="0.25">
      <c r="A154" s="235"/>
      <c r="B154" s="218"/>
      <c r="C154" s="240"/>
      <c r="D154" s="235"/>
      <c r="E154" s="241"/>
      <c r="F154" s="242"/>
      <c r="G154" s="242"/>
      <c r="H154" s="241"/>
      <c r="I154" s="242"/>
      <c r="J154" s="241"/>
      <c r="K154" s="241"/>
      <c r="L154" s="241"/>
      <c r="M154" s="224"/>
    </row>
    <row r="155" spans="1:16" x14ac:dyDescent="0.25">
      <c r="A155" s="252"/>
      <c r="B155" s="253"/>
      <c r="C155" s="254"/>
      <c r="D155" s="252"/>
      <c r="E155" s="258"/>
      <c r="F155" s="259"/>
      <c r="G155" s="259"/>
      <c r="H155" s="258"/>
      <c r="I155" s="259"/>
      <c r="J155" s="258"/>
      <c r="K155" s="258"/>
      <c r="L155" s="258"/>
      <c r="M155" s="244"/>
    </row>
    <row r="156" spans="1:16" ht="15.75" thickBot="1" x14ac:dyDescent="0.3">
      <c r="A156" s="260"/>
      <c r="B156" s="38"/>
      <c r="C156" s="39"/>
      <c r="F156" s="40"/>
      <c r="G156" s="40"/>
      <c r="H156" s="37"/>
    </row>
    <row r="157" spans="1:16" s="1" customFormat="1" x14ac:dyDescent="0.25">
      <c r="A157" s="420" t="s">
        <v>31</v>
      </c>
      <c r="B157" s="420"/>
      <c r="C157" s="420"/>
      <c r="D157" s="420"/>
      <c r="F157" s="421" t="s">
        <v>32</v>
      </c>
      <c r="G157" s="421"/>
      <c r="H157" s="421"/>
      <c r="I157"/>
      <c r="J157"/>
      <c r="K157"/>
      <c r="L157" s="421" t="s">
        <v>33</v>
      </c>
      <c r="M157" s="421"/>
      <c r="O157"/>
      <c r="P157"/>
    </row>
    <row r="158" spans="1:16" s="43" customFormat="1" x14ac:dyDescent="0.25">
      <c r="A158" s="420" t="s">
        <v>34</v>
      </c>
      <c r="B158" s="420"/>
      <c r="C158" s="420"/>
      <c r="D158" s="420"/>
      <c r="E158" s="420" t="s">
        <v>35</v>
      </c>
      <c r="F158" s="420"/>
      <c r="G158" s="420"/>
      <c r="H158" s="420"/>
      <c r="I158" s="420"/>
      <c r="J158"/>
      <c r="K158"/>
      <c r="L158" s="420" t="s">
        <v>36</v>
      </c>
      <c r="M158" s="420"/>
      <c r="N158" s="1"/>
      <c r="O158"/>
      <c r="P158"/>
    </row>
    <row r="159" spans="1:16" x14ac:dyDescent="0.25">
      <c r="A159" s="74"/>
      <c r="B159" s="45"/>
      <c r="C159" s="30"/>
      <c r="E159" s="30"/>
      <c r="F159" s="46"/>
      <c r="G159" s="46"/>
      <c r="H159" s="30"/>
      <c r="I159" s="46"/>
      <c r="L159" s="30"/>
      <c r="M159" s="30"/>
    </row>
    <row r="160" spans="1:16" x14ac:dyDescent="0.25">
      <c r="A160" s="74"/>
      <c r="B160" s="45"/>
      <c r="C160" s="30"/>
      <c r="E160" s="30"/>
      <c r="F160" s="46"/>
      <c r="G160" s="46"/>
      <c r="H160" s="30"/>
      <c r="I160" s="46"/>
      <c r="L160" s="30"/>
      <c r="M160" s="30"/>
    </row>
    <row r="161" spans="1:16" ht="29.25" x14ac:dyDescent="0.5">
      <c r="A161" s="415" t="s">
        <v>0</v>
      </c>
      <c r="B161" s="415"/>
      <c r="C161" s="415"/>
      <c r="D161" s="415"/>
      <c r="E161" s="415"/>
      <c r="F161" s="415"/>
      <c r="G161" s="415"/>
      <c r="H161" s="415"/>
      <c r="I161" s="415"/>
      <c r="J161" s="415"/>
      <c r="K161" s="415"/>
      <c r="L161" s="415"/>
      <c r="M161" s="415"/>
    </row>
    <row r="162" spans="1:16" ht="23.25" x14ac:dyDescent="0.35">
      <c r="A162" s="416" t="s">
        <v>1</v>
      </c>
      <c r="B162" s="416"/>
      <c r="C162" s="416"/>
      <c r="D162" s="416"/>
      <c r="E162" s="416"/>
      <c r="F162" s="416"/>
      <c r="G162" s="416"/>
      <c r="H162" s="416"/>
      <c r="I162" s="416"/>
      <c r="J162" s="416"/>
      <c r="K162" s="416"/>
      <c r="L162" s="416"/>
      <c r="M162" s="416"/>
    </row>
    <row r="163" spans="1:16" ht="15.75" x14ac:dyDescent="0.25">
      <c r="A163" s="261" t="s">
        <v>2</v>
      </c>
      <c r="B163" s="263"/>
      <c r="C163" s="264"/>
      <c r="D163" s="262"/>
      <c r="E163" s="262"/>
      <c r="F163" s="265"/>
      <c r="G163" s="265"/>
      <c r="H163" s="262"/>
      <c r="I163" s="265"/>
      <c r="J163" s="262"/>
      <c r="K163" s="262"/>
      <c r="L163" s="262"/>
      <c r="M163" s="266" t="s">
        <v>3</v>
      </c>
    </row>
    <row r="164" spans="1:16" ht="15.75" x14ac:dyDescent="0.25">
      <c r="A164" s="433" t="s">
        <v>110</v>
      </c>
      <c r="B164" s="433"/>
      <c r="C164" s="433"/>
      <c r="D164" s="433"/>
      <c r="E164" s="433"/>
      <c r="F164" s="433"/>
      <c r="G164" s="433"/>
      <c r="H164" s="433"/>
      <c r="I164" s="433"/>
      <c r="J164" s="433"/>
      <c r="K164" s="433"/>
      <c r="L164" s="433"/>
      <c r="M164" s="267"/>
    </row>
    <row r="165" spans="1:16" ht="15" customHeight="1" x14ac:dyDescent="0.25">
      <c r="A165" s="28"/>
      <c r="B165" s="4"/>
      <c r="C165" s="268"/>
      <c r="D165" s="269"/>
      <c r="E165" s="270"/>
      <c r="F165" s="271"/>
      <c r="G165" s="271"/>
      <c r="H165" s="270"/>
      <c r="I165" s="271"/>
      <c r="J165" s="270"/>
      <c r="K165" s="270"/>
      <c r="L165" s="270"/>
      <c r="M165" s="418" t="s">
        <v>5</v>
      </c>
    </row>
    <row r="166" spans="1:16" ht="15" customHeight="1" x14ac:dyDescent="0.25">
      <c r="A166" s="8" t="str">
        <f>A147</f>
        <v>PERIODO DEL 16 AL 31 DE OCTUBRE DE 2019</v>
      </c>
      <c r="B166" s="4"/>
      <c r="C166" s="268"/>
      <c r="D166" s="269"/>
      <c r="E166" s="270"/>
      <c r="F166" s="271"/>
      <c r="G166" s="271"/>
      <c r="H166" s="270"/>
      <c r="I166" s="271"/>
      <c r="J166" s="270"/>
      <c r="K166" s="270"/>
      <c r="L166" s="270"/>
      <c r="M166" s="419"/>
    </row>
    <row r="167" spans="1:16" ht="22.5" x14ac:dyDescent="0.25">
      <c r="A167" s="272" t="s">
        <v>7</v>
      </c>
      <c r="B167" s="273" t="s">
        <v>8</v>
      </c>
      <c r="C167" s="272" t="s">
        <v>9</v>
      </c>
      <c r="D167" s="274" t="s">
        <v>10</v>
      </c>
      <c r="E167" s="272" t="s">
        <v>111</v>
      </c>
      <c r="F167" s="11" t="s">
        <v>12</v>
      </c>
      <c r="G167" s="12" t="s">
        <v>13</v>
      </c>
      <c r="H167" s="272" t="s">
        <v>14</v>
      </c>
      <c r="I167" s="275" t="s">
        <v>15</v>
      </c>
      <c r="J167" s="276" t="s">
        <v>16</v>
      </c>
      <c r="K167" s="275" t="s">
        <v>112</v>
      </c>
      <c r="L167" s="277" t="s">
        <v>18</v>
      </c>
      <c r="M167" s="272" t="s">
        <v>19</v>
      </c>
    </row>
    <row r="168" spans="1:16" ht="25.5" customHeight="1" x14ac:dyDescent="0.25">
      <c r="A168" s="278" t="s">
        <v>113</v>
      </c>
      <c r="B168" s="170" t="s">
        <v>114</v>
      </c>
      <c r="C168" s="101">
        <v>113</v>
      </c>
      <c r="D168" s="230">
        <v>15</v>
      </c>
      <c r="E168" s="19">
        <v>787.41</v>
      </c>
      <c r="F168" s="60">
        <f t="shared" ref="F168:F178" si="16">E168*0.05</f>
        <v>39.3705</v>
      </c>
      <c r="G168" s="60"/>
      <c r="H168" s="280">
        <v>0</v>
      </c>
      <c r="I168" s="281">
        <v>163.17519999999999</v>
      </c>
      <c r="J168" s="282">
        <v>0</v>
      </c>
      <c r="K168" s="282"/>
      <c r="L168" s="19">
        <f t="shared" ref="L168:L178" si="17">E168+F168-H168+I168-J168-K168+G168</f>
        <v>989.95569999999998</v>
      </c>
      <c r="M168" s="279"/>
    </row>
    <row r="169" spans="1:16" ht="25.5" customHeight="1" x14ac:dyDescent="0.25">
      <c r="A169" s="278" t="s">
        <v>115</v>
      </c>
      <c r="B169" s="170" t="s">
        <v>116</v>
      </c>
      <c r="C169" s="101">
        <v>113</v>
      </c>
      <c r="D169" s="249">
        <v>15</v>
      </c>
      <c r="E169" s="19">
        <v>1790.3025</v>
      </c>
      <c r="F169" s="60">
        <f t="shared" si="16"/>
        <v>89.515125000000012</v>
      </c>
      <c r="G169" s="60"/>
      <c r="H169" s="64">
        <v>0</v>
      </c>
      <c r="I169" s="65">
        <v>86.840079999999986</v>
      </c>
      <c r="J169" s="282">
        <v>0</v>
      </c>
      <c r="K169" s="282"/>
      <c r="L169" s="19">
        <f t="shared" si="17"/>
        <v>1966.6577050000001</v>
      </c>
      <c r="M169" s="279"/>
    </row>
    <row r="170" spans="1:16" ht="25.5" customHeight="1" x14ac:dyDescent="0.25">
      <c r="A170" s="283" t="s">
        <v>117</v>
      </c>
      <c r="B170" s="170" t="s">
        <v>116</v>
      </c>
      <c r="C170" s="101">
        <v>113</v>
      </c>
      <c r="D170" s="249">
        <v>15</v>
      </c>
      <c r="E170" s="19">
        <v>1790.3025</v>
      </c>
      <c r="F170" s="60">
        <f t="shared" si="16"/>
        <v>89.515125000000012</v>
      </c>
      <c r="G170" s="60"/>
      <c r="H170" s="64">
        <v>0</v>
      </c>
      <c r="I170" s="65">
        <v>86.840079999999986</v>
      </c>
      <c r="J170" s="282">
        <v>0</v>
      </c>
      <c r="K170" s="282"/>
      <c r="L170" s="19">
        <f t="shared" si="17"/>
        <v>1966.6577050000001</v>
      </c>
      <c r="M170" s="284"/>
    </row>
    <row r="171" spans="1:16" ht="25.5" customHeight="1" x14ac:dyDescent="0.25">
      <c r="A171" s="283" t="s">
        <v>118</v>
      </c>
      <c r="B171" s="170" t="s">
        <v>119</v>
      </c>
      <c r="C171" s="101">
        <v>113</v>
      </c>
      <c r="D171" s="249">
        <v>15</v>
      </c>
      <c r="E171" s="19">
        <v>2460.6675</v>
      </c>
      <c r="F171" s="60">
        <f t="shared" si="16"/>
        <v>123.03337500000001</v>
      </c>
      <c r="G171" s="60"/>
      <c r="H171" s="64">
        <v>0</v>
      </c>
      <c r="I171" s="65">
        <v>14.031103999999999</v>
      </c>
      <c r="J171" s="282">
        <v>0</v>
      </c>
      <c r="K171" s="282"/>
      <c r="L171" s="19">
        <f t="shared" si="17"/>
        <v>2597.7319790000001</v>
      </c>
      <c r="M171" s="284"/>
    </row>
    <row r="172" spans="1:16" ht="25.5" customHeight="1" x14ac:dyDescent="0.25">
      <c r="A172" s="283" t="s">
        <v>120</v>
      </c>
      <c r="B172" s="170" t="s">
        <v>119</v>
      </c>
      <c r="C172" s="101">
        <v>113</v>
      </c>
      <c r="D172" s="171">
        <v>15</v>
      </c>
      <c r="E172" s="19">
        <v>2460.6675</v>
      </c>
      <c r="F172" s="60">
        <f t="shared" si="16"/>
        <v>123.03337500000001</v>
      </c>
      <c r="G172" s="60"/>
      <c r="H172" s="64">
        <v>0</v>
      </c>
      <c r="I172" s="65">
        <v>14.031103999999999</v>
      </c>
      <c r="J172" s="282">
        <v>0</v>
      </c>
      <c r="K172" s="282"/>
      <c r="L172" s="19">
        <f t="shared" si="17"/>
        <v>2597.7319790000001</v>
      </c>
      <c r="M172" s="284"/>
    </row>
    <row r="173" spans="1:16" ht="25.5" customHeight="1" x14ac:dyDescent="0.25">
      <c r="A173" s="283" t="s">
        <v>121</v>
      </c>
      <c r="B173" s="170" t="s">
        <v>122</v>
      </c>
      <c r="C173" s="101">
        <v>113</v>
      </c>
      <c r="D173" s="171">
        <v>15</v>
      </c>
      <c r="E173" s="19">
        <f>3298.8075/15*D173</f>
        <v>3298.8074999999999</v>
      </c>
      <c r="F173" s="60">
        <f t="shared" si="16"/>
        <v>164.94037500000002</v>
      </c>
      <c r="G173" s="60">
        <f>127*3</f>
        <v>381</v>
      </c>
      <c r="H173" s="102">
        <v>112.40852799999999</v>
      </c>
      <c r="I173" s="103">
        <v>0</v>
      </c>
      <c r="J173" s="282">
        <v>0</v>
      </c>
      <c r="K173" s="282"/>
      <c r="L173" s="19">
        <f t="shared" si="17"/>
        <v>3732.3393470000001</v>
      </c>
      <c r="M173" s="284"/>
    </row>
    <row r="174" spans="1:16" ht="25.5" customHeight="1" x14ac:dyDescent="0.25">
      <c r="A174" s="169" t="s">
        <v>123</v>
      </c>
      <c r="B174" s="170" t="s">
        <v>124</v>
      </c>
      <c r="C174" s="101">
        <v>113</v>
      </c>
      <c r="D174" s="171">
        <v>15</v>
      </c>
      <c r="E174" s="19">
        <v>1731.135</v>
      </c>
      <c r="F174" s="60">
        <f t="shared" si="16"/>
        <v>86.556750000000008</v>
      </c>
      <c r="G174" s="60">
        <f>127*3</f>
        <v>381</v>
      </c>
      <c r="H174" s="285">
        <v>0</v>
      </c>
      <c r="I174" s="286">
        <v>95.726800000000011</v>
      </c>
      <c r="J174" s="282">
        <v>0</v>
      </c>
      <c r="K174" s="282"/>
      <c r="L174" s="19">
        <f t="shared" si="17"/>
        <v>2294.4185499999999</v>
      </c>
      <c r="M174" s="284"/>
      <c r="O174" s="287"/>
    </row>
    <row r="175" spans="1:16" ht="25.5" customHeight="1" x14ac:dyDescent="0.25">
      <c r="A175" s="169" t="s">
        <v>125</v>
      </c>
      <c r="B175" s="170" t="s">
        <v>124</v>
      </c>
      <c r="C175" s="101">
        <v>113</v>
      </c>
      <c r="D175" s="171">
        <v>15</v>
      </c>
      <c r="E175" s="19">
        <f>1731.14/15*D175</f>
        <v>1731.14</v>
      </c>
      <c r="F175" s="60">
        <f t="shared" si="16"/>
        <v>86.557000000000016</v>
      </c>
      <c r="G175" s="60">
        <v>127</v>
      </c>
      <c r="H175" s="285">
        <v>0</v>
      </c>
      <c r="I175" s="286">
        <v>95.726800000000011</v>
      </c>
      <c r="J175" s="282">
        <v>0</v>
      </c>
      <c r="K175" s="282"/>
      <c r="L175" s="19">
        <f t="shared" si="17"/>
        <v>2040.4238</v>
      </c>
      <c r="M175" s="284"/>
    </row>
    <row r="176" spans="1:16" s="43" customFormat="1" ht="25.5" customHeight="1" x14ac:dyDescent="0.25">
      <c r="A176" s="196" t="s">
        <v>126</v>
      </c>
      <c r="B176" s="288" t="s">
        <v>127</v>
      </c>
      <c r="C176" s="101">
        <v>113</v>
      </c>
      <c r="D176" s="249">
        <v>15</v>
      </c>
      <c r="E176" s="19">
        <v>1790.3025</v>
      </c>
      <c r="F176" s="60">
        <f t="shared" si="16"/>
        <v>89.515125000000012</v>
      </c>
      <c r="G176" s="60"/>
      <c r="H176" s="64">
        <v>0</v>
      </c>
      <c r="I176" s="65">
        <v>86.840079999999986</v>
      </c>
      <c r="J176" s="199">
        <v>0</v>
      </c>
      <c r="K176" s="199"/>
      <c r="L176" s="19">
        <f t="shared" si="17"/>
        <v>1966.6577050000001</v>
      </c>
      <c r="M176" s="289"/>
      <c r="N176" s="1"/>
      <c r="O176"/>
      <c r="P176"/>
    </row>
    <row r="177" spans="1:16" s="43" customFormat="1" ht="25.5" customHeight="1" x14ac:dyDescent="0.25">
      <c r="A177" s="108" t="s">
        <v>128</v>
      </c>
      <c r="B177" s="109" t="s">
        <v>53</v>
      </c>
      <c r="C177" s="101">
        <v>113</v>
      </c>
      <c r="D177" s="110">
        <v>15</v>
      </c>
      <c r="E177" s="19">
        <f>2243.95/15*D177</f>
        <v>2243.9499999999998</v>
      </c>
      <c r="F177" s="60">
        <f t="shared" si="16"/>
        <v>112.19749999999999</v>
      </c>
      <c r="G177" s="60">
        <v>127</v>
      </c>
      <c r="H177" s="64"/>
      <c r="I177" s="65">
        <v>43.85</v>
      </c>
      <c r="J177" s="66">
        <v>0</v>
      </c>
      <c r="K177" s="66"/>
      <c r="L177" s="19">
        <f t="shared" si="17"/>
        <v>2526.9974999999999</v>
      </c>
      <c r="M177" s="111"/>
      <c r="N177" s="1"/>
      <c r="O177"/>
      <c r="P177"/>
    </row>
    <row r="178" spans="1:16" s="43" customFormat="1" ht="25.5" customHeight="1" x14ac:dyDescent="0.25">
      <c r="A178" s="290" t="s">
        <v>129</v>
      </c>
      <c r="B178" s="288" t="s">
        <v>127</v>
      </c>
      <c r="C178" s="101">
        <v>113</v>
      </c>
      <c r="D178" s="249">
        <v>15</v>
      </c>
      <c r="E178" s="19">
        <f>1790.3025/15*D178</f>
        <v>1790.3025</v>
      </c>
      <c r="F178" s="60">
        <f t="shared" si="16"/>
        <v>89.515125000000012</v>
      </c>
      <c r="G178" s="60"/>
      <c r="H178" s="64">
        <v>0</v>
      </c>
      <c r="I178" s="65">
        <v>86.840079999999986</v>
      </c>
      <c r="J178" s="199"/>
      <c r="K178" s="199"/>
      <c r="L178" s="19">
        <f t="shared" si="17"/>
        <v>1966.6577050000001</v>
      </c>
      <c r="M178" s="289"/>
      <c r="O178"/>
      <c r="P178"/>
    </row>
    <row r="179" spans="1:16" s="43" customFormat="1" ht="15.75" thickBot="1" x14ac:dyDescent="0.3">
      <c r="B179" s="263"/>
      <c r="C179" s="291"/>
      <c r="D179" s="292" t="s">
        <v>30</v>
      </c>
      <c r="E179" s="293">
        <f>SUM(E168:E178)</f>
        <v>21874.987500000003</v>
      </c>
      <c r="F179" s="293">
        <f t="shared" ref="F179:L179" si="18">SUM(F168:F178)</f>
        <v>1093.7493749999999</v>
      </c>
      <c r="G179" s="293">
        <f t="shared" si="18"/>
        <v>1016</v>
      </c>
      <c r="H179" s="293">
        <f t="shared" si="18"/>
        <v>112.40852799999999</v>
      </c>
      <c r="I179" s="293">
        <f t="shared" si="18"/>
        <v>773.90132799999992</v>
      </c>
      <c r="J179" s="293">
        <f t="shared" si="18"/>
        <v>0</v>
      </c>
      <c r="K179" s="293">
        <f>SUM(K168:K178)</f>
        <v>0</v>
      </c>
      <c r="L179" s="293">
        <f t="shared" si="18"/>
        <v>24646.229675000002</v>
      </c>
      <c r="M179" s="269"/>
      <c r="N179" s="1"/>
      <c r="O179"/>
      <c r="P179"/>
    </row>
    <row r="180" spans="1:16" s="43" customFormat="1" x14ac:dyDescent="0.25">
      <c r="A180" s="294"/>
      <c r="B180" s="263"/>
      <c r="C180" s="291"/>
      <c r="D180" s="294"/>
      <c r="E180" s="295"/>
      <c r="F180" s="296"/>
      <c r="G180" s="296"/>
      <c r="H180" s="295"/>
      <c r="I180" s="296"/>
      <c r="J180" s="295"/>
      <c r="K180" s="295"/>
      <c r="L180" s="295"/>
      <c r="M180" s="269"/>
      <c r="N180" s="1"/>
      <c r="O180"/>
      <c r="P180"/>
    </row>
    <row r="181" spans="1:16" s="43" customFormat="1" x14ac:dyDescent="0.25">
      <c r="A181" s="294"/>
      <c r="B181" s="263"/>
      <c r="C181" s="291"/>
      <c r="D181" s="294"/>
      <c r="E181" s="295"/>
      <c r="F181" s="296"/>
      <c r="G181" s="296"/>
      <c r="H181" s="295"/>
      <c r="I181" s="296"/>
      <c r="J181" s="295"/>
      <c r="K181" s="295"/>
      <c r="L181" s="295"/>
      <c r="M181" s="269"/>
      <c r="N181" s="1"/>
      <c r="O181"/>
      <c r="P181"/>
    </row>
    <row r="182" spans="1:16" s="43" customFormat="1" ht="15.75" thickBot="1" x14ac:dyDescent="0.3">
      <c r="A182" s="297"/>
      <c r="B182" s="38"/>
      <c r="C182" s="39"/>
      <c r="D182"/>
      <c r="E182" s="74"/>
      <c r="F182" s="299"/>
      <c r="G182" s="299"/>
      <c r="H182" s="298"/>
      <c r="I182" s="300"/>
      <c r="J182"/>
      <c r="K182"/>
      <c r="L182"/>
      <c r="M182"/>
      <c r="N182" s="1"/>
      <c r="O182"/>
      <c r="P182"/>
    </row>
    <row r="183" spans="1:16" s="1" customFormat="1" x14ac:dyDescent="0.25">
      <c r="A183" s="420" t="s">
        <v>31</v>
      </c>
      <c r="B183" s="420"/>
      <c r="C183" s="420"/>
      <c r="D183" s="420"/>
      <c r="F183" s="421" t="s">
        <v>32</v>
      </c>
      <c r="G183" s="421"/>
      <c r="H183" s="421"/>
      <c r="I183"/>
      <c r="J183"/>
      <c r="K183"/>
      <c r="L183" s="421" t="s">
        <v>33</v>
      </c>
      <c r="M183" s="421"/>
      <c r="O183"/>
      <c r="P183"/>
    </row>
    <row r="184" spans="1:16" s="43" customFormat="1" x14ac:dyDescent="0.25">
      <c r="A184" s="420" t="s">
        <v>34</v>
      </c>
      <c r="B184" s="420"/>
      <c r="C184" s="420"/>
      <c r="D184" s="420"/>
      <c r="E184" s="420" t="s">
        <v>35</v>
      </c>
      <c r="F184" s="420"/>
      <c r="G184" s="420"/>
      <c r="H184" s="420"/>
      <c r="I184" s="420"/>
      <c r="J184"/>
      <c r="K184"/>
      <c r="L184" s="420" t="s">
        <v>36</v>
      </c>
      <c r="M184" s="420"/>
      <c r="N184" s="1"/>
      <c r="O184"/>
      <c r="P184"/>
    </row>
    <row r="185" spans="1:16" x14ac:dyDescent="0.25">
      <c r="A185" s="74"/>
      <c r="B185" s="45"/>
      <c r="C185" s="30"/>
      <c r="E185" s="30"/>
      <c r="F185" s="46"/>
      <c r="G185" s="46"/>
      <c r="H185" s="30"/>
      <c r="I185" s="46"/>
      <c r="L185" s="30"/>
      <c r="M185" s="30"/>
    </row>
    <row r="186" spans="1:16" x14ac:dyDescent="0.25">
      <c r="A186" s="74"/>
      <c r="B186" s="45"/>
      <c r="C186" s="30"/>
      <c r="E186" s="301"/>
      <c r="F186" s="46"/>
      <c r="G186" s="46"/>
      <c r="H186" s="30"/>
      <c r="I186" s="46"/>
      <c r="L186" s="30"/>
      <c r="M186" s="30"/>
    </row>
    <row r="187" spans="1:16" s="1" customFormat="1" x14ac:dyDescent="0.25">
      <c r="A187" s="74"/>
      <c r="B187" s="45"/>
      <c r="C187" s="30"/>
      <c r="D187"/>
      <c r="E187" s="30"/>
      <c r="F187" s="46"/>
      <c r="G187" s="46"/>
      <c r="H187" s="30"/>
      <c r="I187" s="46"/>
      <c r="J187"/>
      <c r="K187"/>
      <c r="L187" s="30"/>
      <c r="M187" s="30"/>
      <c r="O187"/>
      <c r="P187"/>
    </row>
    <row r="188" spans="1:16" s="1" customFormat="1" x14ac:dyDescent="0.25">
      <c r="A188" s="74"/>
      <c r="B188" s="45"/>
      <c r="C188" s="30"/>
      <c r="D188"/>
      <c r="E188" s="30"/>
      <c r="F188" s="46"/>
      <c r="G188" s="46"/>
      <c r="H188" s="30"/>
      <c r="I188" s="46"/>
      <c r="J188"/>
      <c r="K188"/>
      <c r="L188" s="30"/>
      <c r="M188" s="30"/>
      <c r="O188"/>
      <c r="P188"/>
    </row>
    <row r="189" spans="1:16" s="1" customFormat="1" x14ac:dyDescent="0.25">
      <c r="A189" s="74"/>
      <c r="B189" s="45"/>
      <c r="C189" s="30"/>
      <c r="D189"/>
      <c r="E189" s="30"/>
      <c r="F189" s="46"/>
      <c r="G189" s="46"/>
      <c r="H189" s="30"/>
      <c r="I189" s="46"/>
      <c r="J189"/>
      <c r="K189"/>
      <c r="L189" s="30"/>
      <c r="M189" s="30"/>
      <c r="O189"/>
      <c r="P189"/>
    </row>
    <row r="190" spans="1:16" s="1" customFormat="1" x14ac:dyDescent="0.25">
      <c r="A190" s="74"/>
      <c r="B190" s="45"/>
      <c r="C190" s="30"/>
      <c r="D190"/>
      <c r="E190" s="30"/>
      <c r="F190" s="46"/>
      <c r="G190" s="46"/>
      <c r="H190" s="30"/>
      <c r="I190" s="46"/>
      <c r="J190"/>
      <c r="K190"/>
      <c r="L190" s="30"/>
      <c r="M190" s="30"/>
      <c r="O190"/>
      <c r="P190"/>
    </row>
    <row r="191" spans="1:16" s="1" customFormat="1" x14ac:dyDescent="0.25">
      <c r="A191" s="74"/>
      <c r="B191" s="45"/>
      <c r="C191" s="30"/>
      <c r="D191"/>
      <c r="E191" s="30"/>
      <c r="F191" s="46"/>
      <c r="G191" s="46"/>
      <c r="H191" s="30"/>
      <c r="I191" s="46"/>
      <c r="J191"/>
      <c r="K191"/>
      <c r="L191" s="30"/>
      <c r="M191" s="30"/>
      <c r="O191"/>
      <c r="P191"/>
    </row>
    <row r="192" spans="1:16" s="1" customFormat="1" x14ac:dyDescent="0.25">
      <c r="A192" s="74"/>
      <c r="B192" s="45"/>
      <c r="C192" s="30"/>
      <c r="D192"/>
      <c r="E192" s="30"/>
      <c r="F192" s="46"/>
      <c r="G192" s="46"/>
      <c r="H192" s="30"/>
      <c r="I192" s="46"/>
      <c r="J192"/>
      <c r="K192"/>
      <c r="L192" s="30"/>
      <c r="M192" s="30"/>
      <c r="O192"/>
      <c r="P192"/>
    </row>
    <row r="193" spans="1:16" s="1" customFormat="1" x14ac:dyDescent="0.25">
      <c r="A193" s="74"/>
      <c r="B193" s="45"/>
      <c r="C193" s="30"/>
      <c r="D193"/>
      <c r="E193" s="30"/>
      <c r="F193" s="46"/>
      <c r="G193" s="46"/>
      <c r="H193" s="30"/>
      <c r="I193" s="46"/>
      <c r="J193"/>
      <c r="K193"/>
      <c r="L193" s="30"/>
      <c r="M193" s="30"/>
      <c r="O193"/>
      <c r="P193"/>
    </row>
    <row r="194" spans="1:16" s="1" customFormat="1" ht="29.25" x14ac:dyDescent="0.5">
      <c r="A194" s="415" t="s">
        <v>0</v>
      </c>
      <c r="B194" s="415"/>
      <c r="C194" s="415"/>
      <c r="D194" s="415"/>
      <c r="E194" s="415"/>
      <c r="F194" s="415"/>
      <c r="G194" s="415"/>
      <c r="H194" s="415"/>
      <c r="I194" s="415"/>
      <c r="J194" s="415"/>
      <c r="K194" s="415"/>
      <c r="L194" s="415"/>
      <c r="M194" s="415"/>
      <c r="O194"/>
      <c r="P194"/>
    </row>
    <row r="195" spans="1:16" s="1" customFormat="1" ht="23.25" x14ac:dyDescent="0.35">
      <c r="A195" s="416" t="s">
        <v>1</v>
      </c>
      <c r="B195" s="416"/>
      <c r="C195" s="416"/>
      <c r="D195" s="416"/>
      <c r="E195" s="416"/>
      <c r="F195" s="416"/>
      <c r="G195" s="416"/>
      <c r="H195" s="416"/>
      <c r="I195" s="416"/>
      <c r="J195" s="416"/>
      <c r="K195" s="416"/>
      <c r="L195" s="416"/>
      <c r="M195" s="416"/>
      <c r="O195"/>
      <c r="P195"/>
    </row>
    <row r="196" spans="1:16" s="1" customFormat="1" ht="23.25" x14ac:dyDescent="0.35">
      <c r="A196" s="302"/>
      <c r="B196" s="303"/>
      <c r="C196" s="302"/>
      <c r="D196" s="302"/>
      <c r="E196" s="302"/>
      <c r="F196" s="304"/>
      <c r="G196" s="304"/>
      <c r="H196" s="302"/>
      <c r="I196" s="304"/>
      <c r="J196" s="302"/>
      <c r="K196" s="302"/>
      <c r="L196" s="302"/>
      <c r="M196" s="302"/>
      <c r="O196"/>
      <c r="P196"/>
    </row>
    <row r="197" spans="1:16" s="1" customFormat="1" ht="15.75" x14ac:dyDescent="0.25">
      <c r="A197" s="261" t="s">
        <v>2</v>
      </c>
      <c r="B197" s="263"/>
      <c r="C197" s="264"/>
      <c r="D197" s="262"/>
      <c r="E197" s="262"/>
      <c r="F197" s="265"/>
      <c r="G197" s="265"/>
      <c r="H197" s="262"/>
      <c r="I197" s="265"/>
      <c r="J197" s="262"/>
      <c r="K197" s="262"/>
      <c r="L197" s="262"/>
      <c r="M197"/>
      <c r="O197"/>
      <c r="P197"/>
    </row>
    <row r="198" spans="1:16" s="1" customFormat="1" ht="15.75" x14ac:dyDescent="0.25">
      <c r="A198" s="433" t="s">
        <v>130</v>
      </c>
      <c r="B198" s="433"/>
      <c r="C198" s="433"/>
      <c r="D198" s="433"/>
      <c r="E198" s="433"/>
      <c r="F198" s="433"/>
      <c r="G198" s="433"/>
      <c r="H198" s="433"/>
      <c r="I198" s="433"/>
      <c r="J198" s="433"/>
      <c r="K198" s="433"/>
      <c r="L198" s="433"/>
      <c r="M198" s="266" t="s">
        <v>3</v>
      </c>
      <c r="O198"/>
      <c r="P198"/>
    </row>
    <row r="199" spans="1:16" s="1" customFormat="1" ht="15.75" x14ac:dyDescent="0.25">
      <c r="A199" s="305"/>
      <c r="B199" s="306"/>
      <c r="C199" s="305"/>
      <c r="D199" s="305"/>
      <c r="E199" s="305"/>
      <c r="F199" s="307"/>
      <c r="G199" s="307"/>
      <c r="H199" s="305"/>
      <c r="I199" s="307"/>
      <c r="J199" s="305"/>
      <c r="K199" s="305"/>
      <c r="L199" s="305"/>
      <c r="M199" s="418" t="s">
        <v>5</v>
      </c>
      <c r="O199"/>
      <c r="P199"/>
    </row>
    <row r="200" spans="1:16" s="1" customFormat="1" x14ac:dyDescent="0.25">
      <c r="A200" s="8" t="str">
        <f>A166</f>
        <v>PERIODO DEL 16 AL 31 DE OCTUBRE DE 2019</v>
      </c>
      <c r="B200" s="4"/>
      <c r="C200" s="308"/>
      <c r="D200" s="309"/>
      <c r="E200" s="310"/>
      <c r="F200" s="311"/>
      <c r="G200" s="311"/>
      <c r="H200" s="310"/>
      <c r="I200" s="311"/>
      <c r="J200" s="310"/>
      <c r="K200" s="310"/>
      <c r="L200" s="310"/>
      <c r="M200" s="419"/>
      <c r="O200"/>
      <c r="P200"/>
    </row>
    <row r="201" spans="1:16" ht="22.5" x14ac:dyDescent="0.25">
      <c r="A201" s="9" t="s">
        <v>7</v>
      </c>
      <c r="B201" s="10" t="s">
        <v>8</v>
      </c>
      <c r="C201" s="9" t="s">
        <v>9</v>
      </c>
      <c r="D201" s="9" t="s">
        <v>10</v>
      </c>
      <c r="E201" s="9" t="s">
        <v>11</v>
      </c>
      <c r="F201" s="11" t="s">
        <v>12</v>
      </c>
      <c r="G201" s="12" t="s">
        <v>13</v>
      </c>
      <c r="H201" s="9" t="s">
        <v>14</v>
      </c>
      <c r="I201" s="13" t="s">
        <v>15</v>
      </c>
      <c r="J201" s="14" t="s">
        <v>16</v>
      </c>
      <c r="K201" s="14" t="s">
        <v>17</v>
      </c>
      <c r="L201" s="15" t="s">
        <v>18</v>
      </c>
      <c r="M201" s="9" t="s">
        <v>19</v>
      </c>
    </row>
    <row r="202" spans="1:16" ht="26.25" customHeight="1" x14ac:dyDescent="0.25">
      <c r="A202" s="312" t="s">
        <v>131</v>
      </c>
      <c r="B202" s="313" t="s">
        <v>132</v>
      </c>
      <c r="C202" s="101">
        <v>113</v>
      </c>
      <c r="D202" s="249">
        <v>15</v>
      </c>
      <c r="E202" s="19">
        <v>3169.08</v>
      </c>
      <c r="F202" s="60">
        <f>E202*0.05</f>
        <v>158.45400000000001</v>
      </c>
      <c r="G202" s="60"/>
      <c r="H202" s="314">
        <v>98.294175999999993</v>
      </c>
      <c r="I202" s="315">
        <v>0</v>
      </c>
      <c r="J202" s="314"/>
      <c r="K202" s="314"/>
      <c r="L202" s="19">
        <f>E202+F202-H202+I202-J202-K202</f>
        <v>3229.2398240000002</v>
      </c>
      <c r="M202" s="316"/>
    </row>
    <row r="203" spans="1:16" ht="15.75" thickBot="1" x14ac:dyDescent="0.3">
      <c r="A203" s="317"/>
      <c r="B203" s="318"/>
      <c r="C203" s="319"/>
      <c r="D203" s="320" t="s">
        <v>30</v>
      </c>
      <c r="E203" s="321">
        <f t="shared" ref="E203:L203" si="19">SUM(E202:E202)</f>
        <v>3169.08</v>
      </c>
      <c r="F203" s="321">
        <f t="shared" si="19"/>
        <v>158.45400000000001</v>
      </c>
      <c r="G203" s="321">
        <f t="shared" si="19"/>
        <v>0</v>
      </c>
      <c r="H203" s="321">
        <f t="shared" si="19"/>
        <v>98.294175999999993</v>
      </c>
      <c r="I203" s="321">
        <f t="shared" si="19"/>
        <v>0</v>
      </c>
      <c r="J203" s="321">
        <f t="shared" si="19"/>
        <v>0</v>
      </c>
      <c r="K203" s="321">
        <f t="shared" si="19"/>
        <v>0</v>
      </c>
      <c r="L203" s="321">
        <f t="shared" si="19"/>
        <v>3229.2398240000002</v>
      </c>
      <c r="M203" s="309"/>
    </row>
    <row r="204" spans="1:16" x14ac:dyDescent="0.25">
      <c r="A204" s="74"/>
      <c r="C204" s="30"/>
    </row>
    <row r="205" spans="1:16" x14ac:dyDescent="0.25">
      <c r="A205" s="74"/>
      <c r="C205" s="30"/>
    </row>
    <row r="206" spans="1:16" ht="15.75" x14ac:dyDescent="0.25">
      <c r="A206" s="436" t="s">
        <v>133</v>
      </c>
      <c r="B206" s="436"/>
      <c r="C206" s="436"/>
      <c r="D206" s="436"/>
      <c r="E206" s="436"/>
      <c r="F206" s="436"/>
      <c r="G206" s="436"/>
      <c r="H206" s="436"/>
      <c r="I206" s="436"/>
      <c r="J206" s="436"/>
      <c r="K206" s="436"/>
      <c r="L206" s="436"/>
      <c r="M206" s="436"/>
    </row>
    <row r="207" spans="1:16" x14ac:dyDescent="0.25">
      <c r="A207" s="8" t="str">
        <f>A200</f>
        <v>PERIODO DEL 16 AL 31 DE OCTUBRE DE 2019</v>
      </c>
      <c r="B207" s="4"/>
      <c r="C207" s="322"/>
      <c r="D207" s="323"/>
      <c r="E207" s="324"/>
      <c r="F207" s="325"/>
      <c r="G207" s="325"/>
      <c r="H207" s="324"/>
      <c r="I207" s="325"/>
      <c r="J207" s="324"/>
      <c r="K207" s="324"/>
      <c r="L207" s="324"/>
      <c r="M207" s="326"/>
    </row>
    <row r="208" spans="1:16" ht="22.5" x14ac:dyDescent="0.25">
      <c r="A208" s="9" t="s">
        <v>7</v>
      </c>
      <c r="B208" s="10" t="s">
        <v>8</v>
      </c>
      <c r="C208" s="9" t="s">
        <v>9</v>
      </c>
      <c r="D208" s="9" t="s">
        <v>10</v>
      </c>
      <c r="E208" s="9" t="s">
        <v>11</v>
      </c>
      <c r="F208" s="11" t="s">
        <v>12</v>
      </c>
      <c r="G208" s="12" t="s">
        <v>13</v>
      </c>
      <c r="H208" s="9" t="s">
        <v>14</v>
      </c>
      <c r="I208" s="13" t="s">
        <v>15</v>
      </c>
      <c r="J208" s="14" t="s">
        <v>16</v>
      </c>
      <c r="K208" s="14" t="s">
        <v>17</v>
      </c>
      <c r="L208" s="15" t="s">
        <v>18</v>
      </c>
      <c r="M208" s="9" t="s">
        <v>19</v>
      </c>
    </row>
    <row r="209" spans="1:16" s="327" customFormat="1" ht="26.25" customHeight="1" x14ac:dyDescent="0.25">
      <c r="A209" s="328" t="s">
        <v>134</v>
      </c>
      <c r="B209" s="329" t="s">
        <v>135</v>
      </c>
      <c r="C209" s="101">
        <v>113</v>
      </c>
      <c r="D209" s="249">
        <v>15</v>
      </c>
      <c r="E209" s="172">
        <v>2919.2174999999997</v>
      </c>
      <c r="F209" s="60">
        <f t="shared" ref="F209:F214" si="20">E209*0.05</f>
        <v>145.96087499999999</v>
      </c>
      <c r="G209" s="60"/>
      <c r="H209" s="172">
        <v>50.859135999999978</v>
      </c>
      <c r="I209" s="103">
        <v>0</v>
      </c>
      <c r="J209" s="172">
        <v>0</v>
      </c>
      <c r="K209" s="172"/>
      <c r="L209" s="19">
        <f>E209+F209-H209+I209-J209-K209</f>
        <v>3014.3192389999995</v>
      </c>
      <c r="M209" s="330"/>
      <c r="N209" s="331"/>
    </row>
    <row r="210" spans="1:16" ht="26.25" customHeight="1" x14ac:dyDescent="0.25">
      <c r="A210" s="328" t="s">
        <v>136</v>
      </c>
      <c r="B210" s="332" t="s">
        <v>137</v>
      </c>
      <c r="C210" s="101">
        <v>113</v>
      </c>
      <c r="D210" s="249">
        <v>15</v>
      </c>
      <c r="E210" s="19">
        <f>3350.505/15*D210</f>
        <v>3350.5050000000001</v>
      </c>
      <c r="F210" s="60">
        <f t="shared" si="20"/>
        <v>167.52525000000003</v>
      </c>
      <c r="G210" s="60"/>
      <c r="H210" s="102">
        <v>118.03321599999995</v>
      </c>
      <c r="I210" s="103">
        <v>0</v>
      </c>
      <c r="J210" s="282">
        <v>0</v>
      </c>
      <c r="K210" s="282"/>
      <c r="L210" s="19">
        <f>ROUND(E210+F210-H210+I210-J210-K210,0)</f>
        <v>3400</v>
      </c>
      <c r="M210" s="333"/>
    </row>
    <row r="211" spans="1:16" ht="26.25" customHeight="1" x14ac:dyDescent="0.25">
      <c r="A211" s="328" t="s">
        <v>138</v>
      </c>
      <c r="B211" s="332" t="s">
        <v>139</v>
      </c>
      <c r="C211" s="101">
        <v>113</v>
      </c>
      <c r="D211" s="249">
        <v>7.5</v>
      </c>
      <c r="E211" s="19">
        <f>3102.45/15*D211</f>
        <v>1551.2249999999999</v>
      </c>
      <c r="F211" s="60">
        <f t="shared" si="20"/>
        <v>77.561250000000001</v>
      </c>
      <c r="G211" s="60"/>
      <c r="H211" s="64">
        <v>91.044832000000014</v>
      </c>
      <c r="I211" s="65">
        <v>0</v>
      </c>
      <c r="J211" s="64">
        <v>0</v>
      </c>
      <c r="K211" s="64"/>
      <c r="L211" s="19">
        <f>E211+F211-H211+I211-J211-K211</f>
        <v>1537.7414179999998</v>
      </c>
      <c r="M211" s="333"/>
    </row>
    <row r="212" spans="1:16" ht="26.25" customHeight="1" x14ac:dyDescent="0.25">
      <c r="A212" s="328" t="s">
        <v>140</v>
      </c>
      <c r="B212" s="332" t="s">
        <v>141</v>
      </c>
      <c r="C212" s="101">
        <v>113</v>
      </c>
      <c r="D212" s="249">
        <v>15</v>
      </c>
      <c r="E212" s="19">
        <v>1116.855</v>
      </c>
      <c r="F212" s="60">
        <f t="shared" si="20"/>
        <v>55.842750000000002</v>
      </c>
      <c r="G212" s="60"/>
      <c r="H212" s="172">
        <v>0</v>
      </c>
      <c r="I212" s="173">
        <v>141.94072</v>
      </c>
      <c r="J212" s="172">
        <v>0</v>
      </c>
      <c r="K212" s="172"/>
      <c r="L212" s="19">
        <f>E212+F212-H212+I212-J212-K212</f>
        <v>1314.6384700000001</v>
      </c>
      <c r="M212" s="333"/>
    </row>
    <row r="213" spans="1:16" ht="26.25" customHeight="1" x14ac:dyDescent="0.25">
      <c r="A213" s="328" t="s">
        <v>142</v>
      </c>
      <c r="B213" s="332" t="s">
        <v>143</v>
      </c>
      <c r="C213" s="101">
        <v>113</v>
      </c>
      <c r="D213" s="249">
        <v>15</v>
      </c>
      <c r="E213" s="19">
        <v>2904</v>
      </c>
      <c r="F213" s="60">
        <f t="shared" si="20"/>
        <v>145.20000000000002</v>
      </c>
      <c r="G213" s="60"/>
      <c r="H213" s="64">
        <v>49.2</v>
      </c>
      <c r="I213" s="65"/>
      <c r="J213" s="64">
        <v>0</v>
      </c>
      <c r="K213" s="64"/>
      <c r="L213" s="19">
        <f>ROUND(E213+F213-H213+I213-J213-K213,0)</f>
        <v>3000</v>
      </c>
      <c r="M213" s="333"/>
    </row>
    <row r="214" spans="1:16" ht="26.25" customHeight="1" x14ac:dyDescent="0.25">
      <c r="A214" s="328" t="s">
        <v>144</v>
      </c>
      <c r="B214" s="332" t="s">
        <v>145</v>
      </c>
      <c r="C214" s="101">
        <v>113</v>
      </c>
      <c r="D214" s="249">
        <v>15</v>
      </c>
      <c r="E214" s="19">
        <v>2957.13</v>
      </c>
      <c r="F214" s="60">
        <f t="shared" si="20"/>
        <v>147.85650000000001</v>
      </c>
      <c r="G214" s="60"/>
      <c r="H214" s="172">
        <v>54.984016000000025</v>
      </c>
      <c r="I214" s="173">
        <v>0</v>
      </c>
      <c r="J214" s="172">
        <v>0</v>
      </c>
      <c r="K214" s="172"/>
      <c r="L214" s="19">
        <f>ROUND(E214+F214-H214+I214-J214-K214,0)</f>
        <v>3050</v>
      </c>
      <c r="M214" s="333"/>
    </row>
    <row r="215" spans="1:16" ht="15.75" thickBot="1" x14ac:dyDescent="0.3">
      <c r="A215" s="326"/>
      <c r="B215" s="334"/>
      <c r="C215" s="335"/>
      <c r="D215" s="320" t="s">
        <v>30</v>
      </c>
      <c r="E215" s="336">
        <f>SUM(E209:E214)</f>
        <v>14798.932499999999</v>
      </c>
      <c r="F215" s="336">
        <f t="shared" ref="F215:L215" si="21">SUM(F209:F214)</f>
        <v>739.94662500000004</v>
      </c>
      <c r="G215" s="336">
        <f t="shared" si="21"/>
        <v>0</v>
      </c>
      <c r="H215" s="336">
        <f t="shared" si="21"/>
        <v>364.12119999999993</v>
      </c>
      <c r="I215" s="336">
        <f t="shared" si="21"/>
        <v>141.94072</v>
      </c>
      <c r="J215" s="336">
        <f t="shared" si="21"/>
        <v>0</v>
      </c>
      <c r="K215" s="336">
        <f>SUM(K209:K214)</f>
        <v>0</v>
      </c>
      <c r="L215" s="336">
        <f t="shared" si="21"/>
        <v>15316.699127</v>
      </c>
      <c r="M215" s="323"/>
    </row>
    <row r="216" spans="1:16" x14ac:dyDescent="0.25">
      <c r="A216" s="326"/>
      <c r="B216" s="334"/>
      <c r="C216" s="335"/>
      <c r="D216" s="317"/>
      <c r="E216" s="337"/>
      <c r="F216" s="338"/>
      <c r="G216" s="338"/>
      <c r="H216" s="337"/>
      <c r="I216" s="338"/>
      <c r="J216" s="337"/>
      <c r="K216" s="337"/>
      <c r="L216" s="337"/>
      <c r="M216" s="323"/>
    </row>
    <row r="217" spans="1:16" x14ac:dyDescent="0.25">
      <c r="A217" s="326"/>
      <c r="B217" s="334"/>
      <c r="C217" s="335"/>
      <c r="D217" s="317"/>
      <c r="E217" s="337"/>
      <c r="F217" s="338"/>
      <c r="G217" s="338"/>
      <c r="H217" s="337"/>
      <c r="I217" s="338"/>
      <c r="J217" s="337"/>
      <c r="K217" s="337"/>
      <c r="L217" s="337"/>
      <c r="M217" s="323"/>
    </row>
    <row r="218" spans="1:16" x14ac:dyDescent="0.25">
      <c r="A218" s="326"/>
      <c r="B218" s="334"/>
      <c r="C218" s="335"/>
      <c r="D218" s="317"/>
      <c r="E218" s="337"/>
      <c r="F218" s="338"/>
      <c r="G218" s="338"/>
      <c r="H218" s="337"/>
      <c r="I218" s="338"/>
      <c r="J218" s="337"/>
      <c r="K218" s="337"/>
      <c r="L218" s="337"/>
      <c r="M218" s="323"/>
    </row>
    <row r="219" spans="1:16" s="43" customFormat="1" ht="15.75" thickBot="1" x14ac:dyDescent="0.3">
      <c r="A219" s="297"/>
      <c r="B219" s="38"/>
      <c r="C219" s="39"/>
      <c r="D219"/>
      <c r="E219"/>
      <c r="F219" s="40"/>
      <c r="G219" s="40"/>
      <c r="H219" s="37"/>
      <c r="I219" s="41"/>
      <c r="J219"/>
      <c r="K219"/>
      <c r="L219"/>
      <c r="M219"/>
      <c r="N219" s="1"/>
      <c r="O219"/>
      <c r="P219"/>
    </row>
    <row r="220" spans="1:16" s="1" customFormat="1" x14ac:dyDescent="0.25">
      <c r="A220" s="420" t="s">
        <v>31</v>
      </c>
      <c r="B220" s="420"/>
      <c r="C220" s="420"/>
      <c r="D220" s="420"/>
      <c r="F220" s="421" t="s">
        <v>32</v>
      </c>
      <c r="G220" s="421"/>
      <c r="H220" s="421"/>
      <c r="I220"/>
      <c r="J220"/>
      <c r="K220"/>
      <c r="L220" s="421" t="s">
        <v>33</v>
      </c>
      <c r="M220" s="421"/>
      <c r="O220"/>
      <c r="P220"/>
    </row>
    <row r="221" spans="1:16" s="43" customFormat="1" x14ac:dyDescent="0.25">
      <c r="A221" s="420" t="s">
        <v>34</v>
      </c>
      <c r="B221" s="420"/>
      <c r="C221" s="420"/>
      <c r="D221" s="420"/>
      <c r="E221" s="420" t="s">
        <v>35</v>
      </c>
      <c r="F221" s="420"/>
      <c r="G221" s="420"/>
      <c r="H221" s="420"/>
      <c r="I221" s="420"/>
      <c r="J221"/>
      <c r="K221"/>
      <c r="L221" s="420" t="s">
        <v>36</v>
      </c>
      <c r="M221" s="420"/>
      <c r="N221" s="1"/>
      <c r="O221"/>
      <c r="P221"/>
    </row>
    <row r="222" spans="1:16" s="43" customFormat="1" x14ac:dyDescent="0.25">
      <c r="A222" s="74"/>
      <c r="B222" s="45"/>
      <c r="C222" s="30"/>
      <c r="D222"/>
      <c r="E222" s="30"/>
      <c r="F222" s="46"/>
      <c r="G222" s="46"/>
      <c r="H222" s="30"/>
      <c r="I222" s="46"/>
      <c r="J222"/>
      <c r="K222"/>
      <c r="L222" s="30"/>
      <c r="M222" s="30"/>
      <c r="N222" s="1"/>
      <c r="O222"/>
      <c r="P222"/>
    </row>
    <row r="223" spans="1:16" s="43" customFormat="1" x14ac:dyDescent="0.25">
      <c r="A223" s="74"/>
      <c r="B223" s="45"/>
      <c r="C223" s="30"/>
      <c r="D223"/>
      <c r="E223" s="30"/>
      <c r="F223" s="46"/>
      <c r="G223" s="46"/>
      <c r="H223" s="30"/>
      <c r="I223" s="46"/>
      <c r="J223"/>
      <c r="K223"/>
      <c r="L223" s="30"/>
      <c r="M223" s="30"/>
      <c r="N223" s="1"/>
      <c r="O223"/>
      <c r="P223"/>
    </row>
    <row r="224" spans="1:16" s="43" customFormat="1" x14ac:dyDescent="0.25">
      <c r="A224" s="326"/>
      <c r="B224" s="334"/>
      <c r="C224" s="335"/>
      <c r="D224" s="317"/>
      <c r="E224" s="337"/>
      <c r="F224" s="338"/>
      <c r="G224" s="338"/>
      <c r="H224" s="337"/>
      <c r="I224" s="338"/>
      <c r="J224" s="337"/>
      <c r="K224" s="337"/>
      <c r="L224" s="337"/>
      <c r="M224" s="323"/>
      <c r="N224" s="1"/>
      <c r="O224"/>
      <c r="P224"/>
    </row>
    <row r="225" spans="1:16" s="43" customFormat="1" x14ac:dyDescent="0.25">
      <c r="A225" s="326"/>
      <c r="B225" s="334"/>
      <c r="C225" s="335"/>
      <c r="D225" s="317"/>
      <c r="E225" s="337"/>
      <c r="F225" s="338"/>
      <c r="G225" s="338"/>
      <c r="H225" s="337"/>
      <c r="I225" s="338"/>
      <c r="J225" s="337"/>
      <c r="K225" s="337"/>
      <c r="L225" s="337"/>
      <c r="M225" s="323"/>
      <c r="N225" s="1"/>
      <c r="O225"/>
      <c r="P225"/>
    </row>
    <row r="226" spans="1:16" s="43" customFormat="1" ht="29.25" x14ac:dyDescent="0.5">
      <c r="A226" s="47"/>
      <c r="B226" s="339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1"/>
      <c r="O226"/>
      <c r="P226"/>
    </row>
    <row r="227" spans="1:16" s="43" customFormat="1" ht="29.25" customHeight="1" x14ac:dyDescent="0.5">
      <c r="A227" s="415"/>
      <c r="B227" s="415"/>
      <c r="C227" s="415"/>
      <c r="D227" s="415"/>
      <c r="E227" s="415"/>
      <c r="F227" s="415"/>
      <c r="G227" s="415"/>
      <c r="H227" s="415"/>
      <c r="I227" s="415"/>
      <c r="J227" s="415"/>
      <c r="K227" s="415"/>
      <c r="L227" s="415"/>
      <c r="M227" s="415"/>
      <c r="N227" s="1"/>
      <c r="O227"/>
      <c r="P227"/>
    </row>
    <row r="228" spans="1:16" s="43" customFormat="1" ht="23.25" x14ac:dyDescent="0.35">
      <c r="A228" s="416" t="s">
        <v>1</v>
      </c>
      <c r="B228" s="416"/>
      <c r="C228" s="416"/>
      <c r="D228" s="416"/>
      <c r="E228" s="416"/>
      <c r="F228" s="416"/>
      <c r="G228" s="416"/>
      <c r="H228" s="416"/>
      <c r="I228" s="416"/>
      <c r="J228" s="416"/>
      <c r="K228" s="416"/>
      <c r="L228" s="416"/>
      <c r="M228" s="416"/>
      <c r="N228" s="1"/>
      <c r="O228"/>
      <c r="P228"/>
    </row>
    <row r="229" spans="1:16" s="43" customFormat="1" ht="16.5" customHeight="1" x14ac:dyDescent="0.35">
      <c r="A229" s="340" t="s">
        <v>2</v>
      </c>
      <c r="B229" s="342"/>
      <c r="C229" s="341"/>
      <c r="D229" s="341"/>
      <c r="E229" s="341"/>
      <c r="F229" s="343"/>
      <c r="G229" s="343"/>
      <c r="H229" s="341"/>
      <c r="I229" s="343"/>
      <c r="J229" s="341"/>
      <c r="K229" s="341"/>
      <c r="L229" s="341"/>
      <c r="M229" s="341"/>
      <c r="N229" s="1"/>
      <c r="O229"/>
      <c r="P229"/>
    </row>
    <row r="230" spans="1:16" s="43" customFormat="1" ht="16.5" customHeight="1" x14ac:dyDescent="0.25">
      <c r="A230" s="434" t="s">
        <v>146</v>
      </c>
      <c r="B230" s="434"/>
      <c r="C230" s="434"/>
      <c r="D230" s="434"/>
      <c r="E230" s="434"/>
      <c r="F230" s="434"/>
      <c r="G230" s="434"/>
      <c r="H230" s="434"/>
      <c r="I230" s="434"/>
      <c r="J230" s="434"/>
      <c r="K230" s="434"/>
      <c r="L230" s="434"/>
      <c r="M230" s="266" t="s">
        <v>3</v>
      </c>
      <c r="N230" s="1"/>
      <c r="O230"/>
      <c r="P230"/>
    </row>
    <row r="231" spans="1:16" s="43" customFormat="1" ht="16.5" customHeight="1" x14ac:dyDescent="0.25">
      <c r="A231" s="344"/>
      <c r="B231" s="345"/>
      <c r="C231" s="344"/>
      <c r="D231" s="344"/>
      <c r="E231" s="344"/>
      <c r="F231" s="346"/>
      <c r="G231" s="346"/>
      <c r="H231" s="344"/>
      <c r="I231" s="346"/>
      <c r="J231" s="344"/>
      <c r="K231" s="344"/>
      <c r="L231" s="344"/>
      <c r="M231" s="418" t="s">
        <v>5</v>
      </c>
      <c r="N231" s="1"/>
      <c r="O231"/>
      <c r="P231"/>
    </row>
    <row r="232" spans="1:16" x14ac:dyDescent="0.25">
      <c r="A232" s="8" t="str">
        <f>A207</f>
        <v>PERIODO DEL 16 AL 31 DE OCTUBRE DE 2019</v>
      </c>
      <c r="B232" s="4"/>
      <c r="C232" s="347"/>
      <c r="D232" s="348"/>
      <c r="E232" s="349"/>
      <c r="F232" s="350"/>
      <c r="G232" s="350"/>
      <c r="H232" s="349"/>
      <c r="I232" s="350"/>
      <c r="J232" s="349"/>
      <c r="K232" s="349"/>
      <c r="L232" s="349"/>
      <c r="M232" s="419"/>
    </row>
    <row r="233" spans="1:16" ht="22.5" x14ac:dyDescent="0.25">
      <c r="A233" s="9" t="s">
        <v>7</v>
      </c>
      <c r="B233" s="10" t="s">
        <v>8</v>
      </c>
      <c r="C233" s="9" t="s">
        <v>9</v>
      </c>
      <c r="D233" s="9" t="s">
        <v>10</v>
      </c>
      <c r="E233" s="9" t="s">
        <v>11</v>
      </c>
      <c r="F233" s="11" t="s">
        <v>12</v>
      </c>
      <c r="G233" s="12" t="s">
        <v>13</v>
      </c>
      <c r="H233" s="9" t="s">
        <v>14</v>
      </c>
      <c r="I233" s="13" t="s">
        <v>15</v>
      </c>
      <c r="J233" s="14" t="s">
        <v>16</v>
      </c>
      <c r="K233" s="14" t="s">
        <v>17</v>
      </c>
      <c r="L233" s="15" t="s">
        <v>18</v>
      </c>
      <c r="M233" s="9" t="s">
        <v>19</v>
      </c>
    </row>
    <row r="234" spans="1:16" ht="26.25" customHeight="1" x14ac:dyDescent="0.25">
      <c r="A234" s="290" t="s">
        <v>147</v>
      </c>
      <c r="B234" s="288" t="s">
        <v>148</v>
      </c>
      <c r="C234" s="101">
        <v>113</v>
      </c>
      <c r="D234" s="249">
        <v>15</v>
      </c>
      <c r="E234" s="19">
        <v>3102.45</v>
      </c>
      <c r="F234" s="60">
        <f>E234*0.05</f>
        <v>155.1225</v>
      </c>
      <c r="G234" s="60"/>
      <c r="H234" s="64">
        <v>91.044832000000014</v>
      </c>
      <c r="I234" s="65">
        <v>0</v>
      </c>
      <c r="J234" s="64">
        <v>0</v>
      </c>
      <c r="K234" s="64"/>
      <c r="L234" s="19">
        <f>E234+F234-H234+I234-J234-K234</f>
        <v>3166.5276679999997</v>
      </c>
      <c r="M234" s="289"/>
    </row>
    <row r="235" spans="1:16" ht="26.25" customHeight="1" x14ac:dyDescent="0.25">
      <c r="A235" s="25" t="s">
        <v>149</v>
      </c>
      <c r="B235" s="288" t="s">
        <v>150</v>
      </c>
      <c r="C235" s="101">
        <v>113</v>
      </c>
      <c r="D235" s="249">
        <v>15</v>
      </c>
      <c r="E235" s="19">
        <v>4304.7700000000004</v>
      </c>
      <c r="F235" s="60">
        <f>E235*0.05</f>
        <v>215.23850000000004</v>
      </c>
      <c r="G235" s="60"/>
      <c r="H235" s="19">
        <v>160.54</v>
      </c>
      <c r="I235" s="20">
        <v>0</v>
      </c>
      <c r="J235" s="19">
        <v>0</v>
      </c>
      <c r="K235" s="19"/>
      <c r="L235" s="19">
        <f>E235+F235-H235+I235-J235-K235</f>
        <v>4359.4685000000009</v>
      </c>
      <c r="M235" s="19"/>
      <c r="N235" s="351"/>
      <c r="O235" s="352"/>
    </row>
    <row r="236" spans="1:16" ht="26.25" customHeight="1" x14ac:dyDescent="0.25">
      <c r="A236" s="290" t="s">
        <v>151</v>
      </c>
      <c r="B236" s="288" t="s">
        <v>150</v>
      </c>
      <c r="C236" s="101">
        <v>113</v>
      </c>
      <c r="D236" s="249">
        <v>15</v>
      </c>
      <c r="E236" s="19">
        <f>3142.53/15*D236</f>
        <v>3142.53</v>
      </c>
      <c r="F236" s="60">
        <f>E236*0.05</f>
        <v>157.12650000000002</v>
      </c>
      <c r="G236" s="60"/>
      <c r="H236" s="64">
        <v>95.405536000000012</v>
      </c>
      <c r="I236" s="65">
        <v>0</v>
      </c>
      <c r="J236" s="64">
        <v>0</v>
      </c>
      <c r="K236" s="64"/>
      <c r="L236" s="19">
        <f>E236+F236-H236+I236-J236-K236+G236</f>
        <v>3204.2509639999998</v>
      </c>
      <c r="M236" s="289"/>
      <c r="N236" s="353"/>
    </row>
    <row r="237" spans="1:16" ht="26.25" customHeight="1" x14ac:dyDescent="0.25">
      <c r="A237" s="290" t="s">
        <v>152</v>
      </c>
      <c r="B237" s="288" t="s">
        <v>153</v>
      </c>
      <c r="C237" s="101">
        <v>113</v>
      </c>
      <c r="D237" s="249">
        <v>15</v>
      </c>
      <c r="E237" s="19">
        <v>3456.76</v>
      </c>
      <c r="F237" s="60">
        <f>E237*0.05</f>
        <v>172.83800000000002</v>
      </c>
      <c r="G237" s="60"/>
      <c r="H237" s="64">
        <v>129.6</v>
      </c>
      <c r="I237" s="65">
        <v>0</v>
      </c>
      <c r="J237" s="64">
        <v>0</v>
      </c>
      <c r="K237" s="64"/>
      <c r="L237" s="19">
        <f>E237+F237-H237+I237-J237-K237</f>
        <v>3499.9980000000005</v>
      </c>
      <c r="M237" s="289"/>
      <c r="N237" s="353"/>
    </row>
    <row r="238" spans="1:16" ht="15.75" thickBot="1" x14ac:dyDescent="0.3">
      <c r="A238" s="354"/>
      <c r="B238" s="355"/>
      <c r="C238" s="356"/>
      <c r="D238" s="320" t="s">
        <v>30</v>
      </c>
      <c r="E238" s="357">
        <f>SUM(E234:E237)</f>
        <v>14006.51</v>
      </c>
      <c r="F238" s="357">
        <f t="shared" ref="F238:L238" si="22">SUM(F234:F237)</f>
        <v>700.32550000000015</v>
      </c>
      <c r="G238" s="357">
        <f t="shared" si="22"/>
        <v>0</v>
      </c>
      <c r="H238" s="357">
        <f t="shared" si="22"/>
        <v>476.59036800000001</v>
      </c>
      <c r="I238" s="357">
        <f t="shared" si="22"/>
        <v>0</v>
      </c>
      <c r="J238" s="357">
        <f t="shared" si="22"/>
        <v>0</v>
      </c>
      <c r="K238" s="357">
        <f t="shared" si="22"/>
        <v>0</v>
      </c>
      <c r="L238" s="357">
        <f t="shared" si="22"/>
        <v>14230.245132</v>
      </c>
      <c r="M238" s="348"/>
      <c r="N238" s="353"/>
    </row>
    <row r="239" spans="1:16" x14ac:dyDescent="0.25">
      <c r="A239" s="354"/>
      <c r="B239" s="355"/>
      <c r="C239" s="356"/>
      <c r="D239" s="317"/>
      <c r="E239" s="358"/>
      <c r="F239" s="359"/>
      <c r="G239" s="359"/>
      <c r="H239" s="358"/>
      <c r="I239" s="359"/>
      <c r="J239" s="358"/>
      <c r="K239" s="358"/>
      <c r="L239" s="358"/>
      <c r="M239" s="348"/>
      <c r="N239" s="353"/>
    </row>
    <row r="240" spans="1:16" x14ac:dyDescent="0.25">
      <c r="C240" s="30"/>
      <c r="N240" s="353"/>
    </row>
    <row r="241" spans="1:16" ht="15.75" x14ac:dyDescent="0.25">
      <c r="A241" s="435" t="s">
        <v>154</v>
      </c>
      <c r="B241" s="435"/>
      <c r="C241" s="435"/>
      <c r="D241" s="435"/>
      <c r="E241" s="435"/>
      <c r="F241" s="435"/>
      <c r="G241" s="435"/>
      <c r="H241" s="435"/>
      <c r="I241" s="435"/>
      <c r="J241" s="435"/>
      <c r="K241" s="435"/>
      <c r="L241" s="435"/>
      <c r="M241" s="435"/>
      <c r="N241" s="353"/>
    </row>
    <row r="242" spans="1:16" x14ac:dyDescent="0.25">
      <c r="A242" s="8" t="str">
        <f>A232</f>
        <v>PERIODO DEL 16 AL 31 DE OCTUBRE DE 2019</v>
      </c>
      <c r="B242" s="4"/>
      <c r="C242" s="360"/>
      <c r="D242" s="361"/>
      <c r="E242" s="194"/>
      <c r="F242" s="195"/>
      <c r="G242" s="195"/>
      <c r="H242" s="194"/>
      <c r="I242" s="195"/>
      <c r="J242" s="194"/>
      <c r="K242" s="194"/>
      <c r="L242" s="194"/>
      <c r="M242" s="361"/>
      <c r="N242" s="353"/>
    </row>
    <row r="243" spans="1:16" ht="22.5" x14ac:dyDescent="0.25">
      <c r="A243" s="9" t="s">
        <v>7</v>
      </c>
      <c r="B243" s="10" t="s">
        <v>8</v>
      </c>
      <c r="C243" s="9" t="s">
        <v>9</v>
      </c>
      <c r="D243" s="9" t="s">
        <v>10</v>
      </c>
      <c r="E243" s="9" t="s">
        <v>11</v>
      </c>
      <c r="F243" s="11" t="s">
        <v>12</v>
      </c>
      <c r="G243" s="12" t="s">
        <v>13</v>
      </c>
      <c r="H243" s="9" t="s">
        <v>14</v>
      </c>
      <c r="I243" s="13" t="s">
        <v>15</v>
      </c>
      <c r="J243" s="14" t="s">
        <v>16</v>
      </c>
      <c r="K243" s="14" t="s">
        <v>17</v>
      </c>
      <c r="L243" s="15" t="s">
        <v>18</v>
      </c>
      <c r="M243" s="9" t="s">
        <v>19</v>
      </c>
    </row>
    <row r="244" spans="1:16" ht="25.5" customHeight="1" x14ac:dyDescent="0.25">
      <c r="A244" s="25" t="s">
        <v>155</v>
      </c>
      <c r="B244" s="363" t="s">
        <v>156</v>
      </c>
      <c r="C244" s="101">
        <v>113</v>
      </c>
      <c r="D244" s="164">
        <v>15</v>
      </c>
      <c r="E244" s="19">
        <f>3102.45/15*D244</f>
        <v>3102.45</v>
      </c>
      <c r="F244" s="60">
        <f>E244*0.05</f>
        <v>155.1225</v>
      </c>
      <c r="G244" s="60"/>
      <c r="H244" s="64">
        <v>91.044832000000014</v>
      </c>
      <c r="I244" s="65">
        <v>0</v>
      </c>
      <c r="J244" s="64">
        <v>0</v>
      </c>
      <c r="K244" s="64"/>
      <c r="L244" s="19">
        <f>E244+F244-H244+I244-J244-K244+G244</f>
        <v>3166.5276679999997</v>
      </c>
      <c r="M244" s="362"/>
    </row>
    <row r="245" spans="1:16" ht="25.5" customHeight="1" x14ac:dyDescent="0.25">
      <c r="A245" s="25" t="s">
        <v>157</v>
      </c>
      <c r="B245" s="363" t="s">
        <v>158</v>
      </c>
      <c r="C245" s="101">
        <v>113</v>
      </c>
      <c r="D245" s="164">
        <v>15</v>
      </c>
      <c r="E245" s="19">
        <v>2261.3700000000003</v>
      </c>
      <c r="F245" s="60">
        <f>E245*0.05</f>
        <v>113.06850000000003</v>
      </c>
      <c r="G245" s="60"/>
      <c r="H245" s="64">
        <v>0</v>
      </c>
      <c r="I245" s="65">
        <v>42.741759999999971</v>
      </c>
      <c r="J245" s="19">
        <v>0</v>
      </c>
      <c r="K245" s="19"/>
      <c r="L245" s="19">
        <f>E245+F245-H245+I245-J245-K245+G245</f>
        <v>2417.1802600000001</v>
      </c>
      <c r="M245" s="362"/>
    </row>
    <row r="246" spans="1:16" ht="20.25" customHeight="1" thickBot="1" x14ac:dyDescent="0.3">
      <c r="A246" s="354"/>
      <c r="B246" s="355"/>
      <c r="C246" s="356"/>
      <c r="D246" s="320" t="s">
        <v>30</v>
      </c>
      <c r="E246" s="357">
        <f>SUM(E244:E245)</f>
        <v>5363.82</v>
      </c>
      <c r="F246" s="357">
        <f t="shared" ref="F246:L246" si="23">SUM(F244:F245)</f>
        <v>268.19100000000003</v>
      </c>
      <c r="G246" s="357">
        <f t="shared" si="23"/>
        <v>0</v>
      </c>
      <c r="H246" s="357">
        <f t="shared" si="23"/>
        <v>91.044832000000014</v>
      </c>
      <c r="I246" s="357">
        <f t="shared" si="23"/>
        <v>42.741759999999971</v>
      </c>
      <c r="J246" s="357">
        <f t="shared" si="23"/>
        <v>0</v>
      </c>
      <c r="K246" s="357">
        <f t="shared" si="23"/>
        <v>0</v>
      </c>
      <c r="L246" s="357">
        <f t="shared" si="23"/>
        <v>5583.7079279999998</v>
      </c>
      <c r="M246" s="348"/>
      <c r="N246" s="353"/>
    </row>
    <row r="247" spans="1:16" ht="20.25" customHeight="1" x14ac:dyDescent="0.25">
      <c r="A247" s="354"/>
      <c r="B247" s="355"/>
      <c r="C247" s="356"/>
      <c r="D247" s="317"/>
      <c r="E247" s="358"/>
      <c r="F247" s="359"/>
      <c r="G247" s="359"/>
      <c r="H247" s="358"/>
      <c r="I247" s="359"/>
      <c r="J247" s="358"/>
      <c r="K247" s="358"/>
      <c r="L247" s="358"/>
      <c r="M247" s="348"/>
      <c r="N247" s="353"/>
    </row>
    <row r="248" spans="1:16" ht="20.25" customHeight="1" x14ac:dyDescent="0.25">
      <c r="A248" s="435" t="s">
        <v>159</v>
      </c>
      <c r="B248" s="435"/>
      <c r="C248" s="435"/>
      <c r="D248" s="435"/>
      <c r="E248" s="435"/>
      <c r="F248" s="435"/>
      <c r="G248" s="435"/>
      <c r="H248" s="435"/>
      <c r="I248" s="435"/>
      <c r="J248" s="435"/>
      <c r="K248" s="435"/>
      <c r="L248" s="435"/>
      <c r="M248" s="435"/>
      <c r="N248" s="353"/>
    </row>
    <row r="249" spans="1:16" ht="20.25" customHeight="1" x14ac:dyDescent="0.25">
      <c r="A249" s="8" t="str">
        <f>A242</f>
        <v>PERIODO DEL 16 AL 31 DE OCTUBRE DE 2019</v>
      </c>
      <c r="B249" s="4"/>
      <c r="C249" s="360"/>
      <c r="D249" s="361"/>
      <c r="E249" s="194"/>
      <c r="F249" s="195"/>
      <c r="G249" s="195"/>
      <c r="H249" s="194"/>
      <c r="I249" s="195"/>
      <c r="J249" s="194"/>
      <c r="K249" s="194"/>
      <c r="L249" s="194"/>
      <c r="M249" s="361"/>
      <c r="N249" s="353"/>
    </row>
    <row r="250" spans="1:16" ht="22.5" x14ac:dyDescent="0.25">
      <c r="A250" s="9" t="s">
        <v>7</v>
      </c>
      <c r="B250" s="10" t="s">
        <v>8</v>
      </c>
      <c r="C250" s="9" t="s">
        <v>9</v>
      </c>
      <c r="D250" s="9" t="s">
        <v>10</v>
      </c>
      <c r="E250" s="9" t="s">
        <v>11</v>
      </c>
      <c r="F250" s="11" t="s">
        <v>12</v>
      </c>
      <c r="G250" s="12" t="s">
        <v>13</v>
      </c>
      <c r="H250" s="9" t="s">
        <v>14</v>
      </c>
      <c r="I250" s="13" t="s">
        <v>15</v>
      </c>
      <c r="J250" s="14" t="s">
        <v>16</v>
      </c>
      <c r="K250" s="14" t="s">
        <v>17</v>
      </c>
      <c r="L250" s="15" t="s">
        <v>18</v>
      </c>
      <c r="M250" s="9" t="s">
        <v>19</v>
      </c>
    </row>
    <row r="251" spans="1:16" ht="26.25" customHeight="1" x14ac:dyDescent="0.25">
      <c r="A251" s="16" t="s">
        <v>160</v>
      </c>
      <c r="B251" s="17" t="s">
        <v>161</v>
      </c>
      <c r="C251" s="101">
        <v>113</v>
      </c>
      <c r="D251" s="164">
        <v>15</v>
      </c>
      <c r="E251" s="19">
        <f>3102.45/15*D251</f>
        <v>3102.45</v>
      </c>
      <c r="F251" s="60">
        <f>E251*0.05</f>
        <v>155.1225</v>
      </c>
      <c r="G251" s="60"/>
      <c r="H251" s="64">
        <v>91.044832000000014</v>
      </c>
      <c r="I251" s="65">
        <v>0</v>
      </c>
      <c r="J251" s="64">
        <v>0</v>
      </c>
      <c r="K251" s="64"/>
      <c r="L251" s="19">
        <f>E251+F251-H251+I251-J251-K251</f>
        <v>3166.5276679999997</v>
      </c>
      <c r="M251" s="362"/>
    </row>
    <row r="252" spans="1:16" ht="26.25" customHeight="1" x14ac:dyDescent="0.25">
      <c r="A252" s="25"/>
      <c r="B252" s="363"/>
      <c r="C252" s="101"/>
      <c r="D252" s="164"/>
      <c r="E252" s="19"/>
      <c r="F252" s="60"/>
      <c r="G252" s="60"/>
      <c r="H252" s="64"/>
      <c r="I252" s="65"/>
      <c r="J252" s="19"/>
      <c r="K252" s="19"/>
      <c r="L252" s="19"/>
      <c r="M252" s="23"/>
    </row>
    <row r="253" spans="1:16" ht="20.25" customHeight="1" thickBot="1" x14ac:dyDescent="0.3">
      <c r="A253" s="354"/>
      <c r="B253" s="355"/>
      <c r="C253" s="356"/>
      <c r="D253" s="365" t="s">
        <v>30</v>
      </c>
      <c r="E253" s="203">
        <f>SUM(E251:E252)</f>
        <v>3102.45</v>
      </c>
      <c r="F253" s="203">
        <f t="shared" ref="F253:L253" si="24">SUM(F251:F252)</f>
        <v>155.1225</v>
      </c>
      <c r="G253" s="203">
        <f t="shared" si="24"/>
        <v>0</v>
      </c>
      <c r="H253" s="203">
        <f t="shared" si="24"/>
        <v>91.044832000000014</v>
      </c>
      <c r="I253" s="203">
        <f t="shared" si="24"/>
        <v>0</v>
      </c>
      <c r="J253" s="203">
        <f t="shared" si="24"/>
        <v>0</v>
      </c>
      <c r="K253" s="203">
        <f t="shared" si="24"/>
        <v>0</v>
      </c>
      <c r="L253" s="203">
        <f t="shared" si="24"/>
        <v>3166.5276679999997</v>
      </c>
      <c r="M253" s="348"/>
      <c r="N253" s="353"/>
    </row>
    <row r="254" spans="1:16" ht="20.25" customHeight="1" x14ac:dyDescent="0.25">
      <c r="A254" s="354"/>
      <c r="B254" s="355"/>
      <c r="C254" s="356"/>
      <c r="D254" s="317"/>
      <c r="E254" s="358"/>
      <c r="F254" s="359"/>
      <c r="G254" s="359"/>
      <c r="H254" s="358"/>
      <c r="I254" s="359"/>
      <c r="J254" s="358"/>
      <c r="K254" s="358"/>
      <c r="L254" s="358"/>
      <c r="M254" s="348"/>
      <c r="N254" s="353"/>
    </row>
    <row r="255" spans="1:16" ht="20.25" customHeight="1" thickBot="1" x14ac:dyDescent="0.3">
      <c r="A255" s="297"/>
      <c r="B255" s="38"/>
      <c r="C255" s="39"/>
      <c r="F255" s="40"/>
      <c r="G255" s="40"/>
      <c r="H255" s="37"/>
      <c r="N255" s="353"/>
    </row>
    <row r="256" spans="1:16" s="1" customFormat="1" x14ac:dyDescent="0.25">
      <c r="A256" s="420" t="s">
        <v>31</v>
      </c>
      <c r="B256" s="420"/>
      <c r="C256" s="420"/>
      <c r="D256" s="420"/>
      <c r="F256" s="421" t="s">
        <v>32</v>
      </c>
      <c r="G256" s="421"/>
      <c r="H256" s="421"/>
      <c r="I256"/>
      <c r="J256"/>
      <c r="K256"/>
      <c r="L256" s="421" t="s">
        <v>33</v>
      </c>
      <c r="M256" s="421"/>
      <c r="O256"/>
      <c r="P256"/>
    </row>
    <row r="257" spans="1:16" s="43" customFormat="1" x14ac:dyDescent="0.25">
      <c r="A257" s="420" t="s">
        <v>34</v>
      </c>
      <c r="B257" s="420"/>
      <c r="C257" s="420"/>
      <c r="D257" s="420"/>
      <c r="E257" s="420" t="s">
        <v>35</v>
      </c>
      <c r="F257" s="420"/>
      <c r="G257" s="420"/>
      <c r="H257" s="420"/>
      <c r="I257" s="420"/>
      <c r="J257"/>
      <c r="K257"/>
      <c r="L257" s="420" t="s">
        <v>36</v>
      </c>
      <c r="M257" s="420"/>
      <c r="N257" s="1"/>
      <c r="O257"/>
      <c r="P257"/>
    </row>
    <row r="258" spans="1:16" ht="27" customHeight="1" x14ac:dyDescent="0.5">
      <c r="A258" s="415" t="s">
        <v>0</v>
      </c>
      <c r="B258" s="415"/>
      <c r="C258" s="415"/>
      <c r="D258" s="415"/>
      <c r="E258" s="415"/>
      <c r="F258" s="415"/>
      <c r="G258" s="415"/>
      <c r="H258" s="415"/>
      <c r="I258" s="415"/>
      <c r="J258" s="415"/>
      <c r="K258" s="415"/>
      <c r="L258" s="415"/>
      <c r="M258" s="415"/>
      <c r="N258" s="353"/>
    </row>
    <row r="259" spans="1:16" ht="20.25" customHeight="1" x14ac:dyDescent="0.35">
      <c r="A259" s="416" t="s">
        <v>1</v>
      </c>
      <c r="B259" s="416"/>
      <c r="C259" s="416"/>
      <c r="D259" s="416"/>
      <c r="E259" s="416"/>
      <c r="F259" s="416"/>
      <c r="G259" s="416"/>
      <c r="H259" s="416"/>
      <c r="I259" s="416"/>
      <c r="J259" s="416"/>
      <c r="K259" s="416"/>
      <c r="L259" s="416"/>
      <c r="M259" s="416"/>
      <c r="N259" s="353"/>
    </row>
    <row r="260" spans="1:16" ht="20.25" customHeight="1" x14ac:dyDescent="0.35">
      <c r="B260" s="342"/>
      <c r="C260" s="341"/>
      <c r="D260" s="341"/>
      <c r="E260" s="341"/>
      <c r="F260" s="343"/>
      <c r="G260" s="343"/>
      <c r="H260" s="341"/>
      <c r="I260" s="343"/>
      <c r="J260" s="341"/>
      <c r="K260" s="341"/>
      <c r="L260" s="341"/>
      <c r="M260" s="341"/>
      <c r="N260" s="353"/>
    </row>
    <row r="261" spans="1:16" ht="20.25" customHeight="1" x14ac:dyDescent="0.25">
      <c r="A261" s="340" t="s">
        <v>2</v>
      </c>
      <c r="B261" s="4"/>
      <c r="C261" s="347"/>
      <c r="D261" s="348"/>
      <c r="E261" s="349"/>
      <c r="F261" s="350"/>
      <c r="G261" s="350"/>
      <c r="H261" s="349"/>
      <c r="I261" s="350"/>
      <c r="J261" s="349"/>
      <c r="K261" s="349"/>
      <c r="L261" s="349"/>
      <c r="M261" s="366"/>
      <c r="N261" s="353"/>
    </row>
    <row r="262" spans="1:16" ht="20.25" customHeight="1" x14ac:dyDescent="0.25">
      <c r="A262" s="435" t="s">
        <v>162</v>
      </c>
      <c r="B262" s="435"/>
      <c r="C262" s="435"/>
      <c r="D262" s="435"/>
      <c r="E262" s="435"/>
      <c r="F262" s="435"/>
      <c r="G262" s="435"/>
      <c r="H262" s="435"/>
      <c r="I262" s="435"/>
      <c r="J262" s="435"/>
      <c r="K262" s="435"/>
      <c r="L262" s="435"/>
      <c r="M262" s="435"/>
      <c r="N262" s="353"/>
    </row>
    <row r="263" spans="1:16" ht="20.25" customHeight="1" x14ac:dyDescent="0.25">
      <c r="A263" s="8" t="str">
        <f>A232</f>
        <v>PERIODO DEL 16 AL 31 DE OCTUBRE DE 2019</v>
      </c>
      <c r="B263" s="4"/>
      <c r="C263" s="360"/>
      <c r="D263" s="361"/>
      <c r="E263" s="194"/>
      <c r="F263" s="195"/>
      <c r="G263" s="195"/>
      <c r="H263" s="194"/>
      <c r="I263" s="195"/>
      <c r="J263" s="194"/>
      <c r="K263" s="194"/>
      <c r="L263" s="194"/>
      <c r="M263" s="361"/>
      <c r="N263" s="353"/>
    </row>
    <row r="264" spans="1:16" ht="22.5" x14ac:dyDescent="0.25">
      <c r="A264" s="9" t="s">
        <v>7</v>
      </c>
      <c r="B264" s="10" t="s">
        <v>8</v>
      </c>
      <c r="C264" s="9" t="s">
        <v>9</v>
      </c>
      <c r="D264" s="9" t="s">
        <v>10</v>
      </c>
      <c r="E264" s="9" t="s">
        <v>11</v>
      </c>
      <c r="F264" s="11" t="s">
        <v>12</v>
      </c>
      <c r="G264" s="12" t="s">
        <v>13</v>
      </c>
      <c r="H264" s="9" t="s">
        <v>14</v>
      </c>
      <c r="I264" s="13" t="s">
        <v>15</v>
      </c>
      <c r="J264" s="14" t="s">
        <v>16</v>
      </c>
      <c r="K264" s="14" t="s">
        <v>17</v>
      </c>
      <c r="L264" s="15" t="s">
        <v>18</v>
      </c>
      <c r="M264" s="9" t="s">
        <v>19</v>
      </c>
    </row>
    <row r="265" spans="1:16" ht="26.25" customHeight="1" x14ac:dyDescent="0.25">
      <c r="A265" s="25" t="s">
        <v>163</v>
      </c>
      <c r="B265" s="363" t="s">
        <v>164</v>
      </c>
      <c r="C265" s="101">
        <v>113</v>
      </c>
      <c r="D265" s="164">
        <v>15</v>
      </c>
      <c r="E265" s="19">
        <v>3102.45</v>
      </c>
      <c r="F265" s="60">
        <f>E265*0.05</f>
        <v>155.1225</v>
      </c>
      <c r="G265" s="60"/>
      <c r="H265" s="64">
        <v>91.044832000000014</v>
      </c>
      <c r="I265" s="65">
        <v>0</v>
      </c>
      <c r="J265" s="64">
        <v>0</v>
      </c>
      <c r="K265" s="64"/>
      <c r="L265" s="364">
        <f>E265+F265-H265+I265-J265-K265</f>
        <v>3166.5276679999997</v>
      </c>
      <c r="M265" s="367"/>
    </row>
    <row r="266" spans="1:16" ht="15.75" thickBot="1" x14ac:dyDescent="0.3">
      <c r="A266" s="368"/>
      <c r="B266" s="369"/>
      <c r="C266" s="370"/>
      <c r="D266" s="365" t="s">
        <v>30</v>
      </c>
      <c r="E266" s="203">
        <f t="shared" ref="E266:L266" si="25">SUM(E265:E265)</f>
        <v>3102.45</v>
      </c>
      <c r="F266" s="203">
        <f t="shared" si="25"/>
        <v>155.1225</v>
      </c>
      <c r="G266" s="203">
        <f t="shared" si="25"/>
        <v>0</v>
      </c>
      <c r="H266" s="203">
        <f t="shared" si="25"/>
        <v>91.044832000000014</v>
      </c>
      <c r="I266" s="203">
        <f t="shared" si="25"/>
        <v>0</v>
      </c>
      <c r="J266" s="203">
        <f t="shared" si="25"/>
        <v>0</v>
      </c>
      <c r="K266" s="203">
        <f t="shared" si="25"/>
        <v>0</v>
      </c>
      <c r="L266" s="203">
        <f t="shared" si="25"/>
        <v>3166.5276679999997</v>
      </c>
      <c r="M266" s="358"/>
      <c r="N266" s="353"/>
    </row>
    <row r="267" spans="1:16" x14ac:dyDescent="0.25">
      <c r="A267" s="74"/>
      <c r="C267" s="30"/>
      <c r="N267" s="353"/>
    </row>
    <row r="268" spans="1:16" x14ac:dyDescent="0.25">
      <c r="A268" s="74"/>
      <c r="C268" s="30"/>
      <c r="N268" s="353"/>
    </row>
    <row r="269" spans="1:16" ht="15.75" x14ac:dyDescent="0.25">
      <c r="A269" s="435" t="s">
        <v>165</v>
      </c>
      <c r="B269" s="435"/>
      <c r="C269" s="435"/>
      <c r="D269" s="435"/>
      <c r="E269" s="435"/>
      <c r="F269" s="435"/>
      <c r="G269" s="435"/>
      <c r="H269" s="435"/>
      <c r="I269" s="435"/>
      <c r="J269" s="435"/>
      <c r="K269" s="435"/>
      <c r="L269" s="435"/>
      <c r="M269" s="371" t="s">
        <v>3</v>
      </c>
      <c r="N269" s="353"/>
    </row>
    <row r="270" spans="1:16" ht="15.75" x14ac:dyDescent="0.25">
      <c r="A270" s="372"/>
      <c r="B270" s="373"/>
      <c r="C270" s="372"/>
      <c r="D270" s="372"/>
      <c r="E270" s="372"/>
      <c r="F270" s="374"/>
      <c r="G270" s="374"/>
      <c r="H270" s="372"/>
      <c r="I270" s="374"/>
      <c r="J270" s="372"/>
      <c r="K270" s="372"/>
      <c r="L270" s="372"/>
      <c r="M270" s="418" t="s">
        <v>5</v>
      </c>
      <c r="N270" s="353"/>
    </row>
    <row r="271" spans="1:16" x14ac:dyDescent="0.25">
      <c r="A271" s="8" t="str">
        <f>A242</f>
        <v>PERIODO DEL 16 AL 31 DE OCTUBRE DE 2019</v>
      </c>
      <c r="B271" s="4"/>
      <c r="C271" s="360"/>
      <c r="D271" s="361"/>
      <c r="E271" s="194"/>
      <c r="F271" s="195"/>
      <c r="G271" s="195"/>
      <c r="H271" s="194"/>
      <c r="I271" s="195"/>
      <c r="J271" s="194"/>
      <c r="K271" s="194"/>
      <c r="L271" s="194"/>
      <c r="M271" s="419"/>
      <c r="N271" s="353"/>
    </row>
    <row r="272" spans="1:16" ht="22.5" x14ac:dyDescent="0.25">
      <c r="A272" s="9" t="s">
        <v>7</v>
      </c>
      <c r="B272" s="10" t="s">
        <v>8</v>
      </c>
      <c r="C272" s="9" t="s">
        <v>9</v>
      </c>
      <c r="D272" s="9" t="s">
        <v>10</v>
      </c>
      <c r="E272" s="9" t="s">
        <v>11</v>
      </c>
      <c r="F272" s="11" t="s">
        <v>12</v>
      </c>
      <c r="G272" s="12" t="s">
        <v>13</v>
      </c>
      <c r="H272" s="9" t="s">
        <v>14</v>
      </c>
      <c r="I272" s="13" t="s">
        <v>15</v>
      </c>
      <c r="J272" s="14" t="s">
        <v>16</v>
      </c>
      <c r="K272" s="14" t="s">
        <v>17</v>
      </c>
      <c r="L272" s="15" t="s">
        <v>18</v>
      </c>
      <c r="M272" s="9" t="s">
        <v>19</v>
      </c>
    </row>
    <row r="273" spans="1:16" ht="26.25" customHeight="1" x14ac:dyDescent="0.25">
      <c r="A273" s="25" t="s">
        <v>166</v>
      </c>
      <c r="B273" s="363" t="s">
        <v>167</v>
      </c>
      <c r="C273" s="101">
        <v>113</v>
      </c>
      <c r="D273" s="164">
        <v>15</v>
      </c>
      <c r="E273" s="19">
        <f>3102.45/15*D273</f>
        <v>3102.45</v>
      </c>
      <c r="F273" s="60">
        <f>E273*0.05</f>
        <v>155.1225</v>
      </c>
      <c r="G273" s="60"/>
      <c r="H273" s="64">
        <v>91.044832000000014</v>
      </c>
      <c r="I273" s="65">
        <v>0</v>
      </c>
      <c r="J273" s="64">
        <v>0</v>
      </c>
      <c r="K273" s="64"/>
      <c r="L273" s="19">
        <f>E273+F273-H273+I273-J273-K273+G273</f>
        <v>3166.5276679999997</v>
      </c>
      <c r="M273" s="362"/>
    </row>
    <row r="274" spans="1:16" ht="15.75" thickBot="1" x14ac:dyDescent="0.3">
      <c r="A274" s="368"/>
      <c r="B274" s="45"/>
      <c r="C274" s="370"/>
      <c r="D274" s="365" t="s">
        <v>30</v>
      </c>
      <c r="E274" s="375">
        <f t="shared" ref="E274:J274" si="26">SUM(E273:E273)</f>
        <v>3102.45</v>
      </c>
      <c r="F274" s="376">
        <f t="shared" si="26"/>
        <v>155.1225</v>
      </c>
      <c r="G274" s="376">
        <f t="shared" si="26"/>
        <v>0</v>
      </c>
      <c r="H274" s="375">
        <f t="shared" si="26"/>
        <v>91.044832000000014</v>
      </c>
      <c r="I274" s="376">
        <f t="shared" si="26"/>
        <v>0</v>
      </c>
      <c r="J274" s="375">
        <f t="shared" si="26"/>
        <v>0</v>
      </c>
      <c r="K274" s="375">
        <f>K273</f>
        <v>0</v>
      </c>
      <c r="L274" s="375">
        <f>SUM(L273:L273)</f>
        <v>3166.5276679999997</v>
      </c>
      <c r="M274" s="361"/>
      <c r="N274" s="353"/>
    </row>
    <row r="275" spans="1:16" x14ac:dyDescent="0.25">
      <c r="A275" s="74"/>
      <c r="C275" s="30"/>
      <c r="N275" s="353"/>
    </row>
    <row r="276" spans="1:16" x14ac:dyDescent="0.25">
      <c r="A276" s="74"/>
      <c r="C276" s="30"/>
      <c r="N276" s="353"/>
    </row>
    <row r="277" spans="1:16" ht="15.75" thickBot="1" x14ac:dyDescent="0.3">
      <c r="A277" s="36"/>
      <c r="B277" s="38"/>
      <c r="C277" s="39"/>
      <c r="F277" s="40"/>
      <c r="G277" s="40"/>
      <c r="H277" s="37"/>
      <c r="N277" s="353"/>
    </row>
    <row r="278" spans="1:16" s="1" customFormat="1" x14ac:dyDescent="0.25">
      <c r="A278" s="420" t="s">
        <v>31</v>
      </c>
      <c r="B278" s="420"/>
      <c r="C278" s="420"/>
      <c r="D278" s="420"/>
      <c r="F278" s="421" t="s">
        <v>32</v>
      </c>
      <c r="G278" s="421"/>
      <c r="H278" s="421"/>
      <c r="I278"/>
      <c r="J278"/>
      <c r="K278"/>
      <c r="L278" s="421" t="s">
        <v>33</v>
      </c>
      <c r="M278" s="421"/>
      <c r="O278"/>
      <c r="P278"/>
    </row>
    <row r="279" spans="1:16" s="43" customFormat="1" x14ac:dyDescent="0.25">
      <c r="A279" s="420" t="s">
        <v>34</v>
      </c>
      <c r="B279" s="420"/>
      <c r="C279" s="420"/>
      <c r="D279" s="420"/>
      <c r="E279" s="420" t="s">
        <v>35</v>
      </c>
      <c r="F279" s="420"/>
      <c r="G279" s="420"/>
      <c r="H279" s="420"/>
      <c r="I279" s="420"/>
      <c r="J279"/>
      <c r="K279"/>
      <c r="L279" s="420" t="s">
        <v>36</v>
      </c>
      <c r="M279" s="420"/>
      <c r="N279" s="1"/>
      <c r="O279"/>
      <c r="P279"/>
    </row>
    <row r="280" spans="1:16" x14ac:dyDescent="0.25">
      <c r="A280" s="74"/>
      <c r="B280" s="45"/>
      <c r="C280" s="30"/>
      <c r="E280" s="30"/>
      <c r="F280" s="46"/>
      <c r="G280" s="46"/>
      <c r="H280" s="30"/>
      <c r="I280" s="46"/>
      <c r="L280" s="30"/>
      <c r="M280" s="30"/>
      <c r="N280" s="353"/>
    </row>
    <row r="281" spans="1:16" s="43" customFormat="1" ht="29.25" x14ac:dyDescent="0.5">
      <c r="A281" s="415" t="s">
        <v>0</v>
      </c>
      <c r="B281" s="415"/>
      <c r="C281" s="415"/>
      <c r="D281" s="415"/>
      <c r="E281" s="415"/>
      <c r="F281" s="415"/>
      <c r="G281" s="415"/>
      <c r="H281" s="415"/>
      <c r="I281" s="415"/>
      <c r="J281" s="415"/>
      <c r="K281" s="415"/>
      <c r="L281" s="415"/>
      <c r="M281" s="415"/>
      <c r="N281" s="1"/>
      <c r="O281"/>
      <c r="P281"/>
    </row>
    <row r="282" spans="1:16" s="43" customFormat="1" ht="23.25" x14ac:dyDescent="0.35">
      <c r="A282" s="416" t="s">
        <v>1</v>
      </c>
      <c r="B282" s="416"/>
      <c r="C282" s="416"/>
      <c r="D282" s="416"/>
      <c r="E282" s="416"/>
      <c r="F282" s="416"/>
      <c r="G282" s="416"/>
      <c r="H282" s="416"/>
      <c r="I282" s="416"/>
      <c r="J282" s="416"/>
      <c r="K282" s="416"/>
      <c r="L282" s="416"/>
      <c r="M282" s="416"/>
      <c r="N282" s="1"/>
      <c r="O282"/>
      <c r="P282"/>
    </row>
    <row r="283" spans="1:16" s="43" customFormat="1" ht="15.75" x14ac:dyDescent="0.25">
      <c r="A283" s="377" t="s">
        <v>2</v>
      </c>
      <c r="B283" s="75"/>
      <c r="C283" s="30"/>
      <c r="D283"/>
      <c r="E283"/>
      <c r="F283" s="41"/>
      <c r="G283" s="41"/>
      <c r="H283"/>
      <c r="I283" s="41"/>
      <c r="J283"/>
      <c r="K283"/>
      <c r="L283"/>
      <c r="M283" s="378"/>
      <c r="N283" s="1"/>
      <c r="O283"/>
      <c r="P283"/>
    </row>
    <row r="284" spans="1:16" s="43" customFormat="1" ht="15.75" x14ac:dyDescent="0.25">
      <c r="A284" s="435" t="s">
        <v>168</v>
      </c>
      <c r="B284" s="435"/>
      <c r="C284" s="435"/>
      <c r="D284" s="435"/>
      <c r="E284" s="435"/>
      <c r="F284" s="435"/>
      <c r="G284" s="435"/>
      <c r="H284" s="435"/>
      <c r="I284" s="435"/>
      <c r="J284" s="435"/>
      <c r="K284" s="435"/>
      <c r="L284" s="435"/>
      <c r="M284" s="435"/>
      <c r="N284" s="1"/>
      <c r="O284"/>
      <c r="P284"/>
    </row>
    <row r="285" spans="1:16" s="43" customFormat="1" x14ac:dyDescent="0.25">
      <c r="A285" s="8" t="str">
        <f>A271</f>
        <v>PERIODO DEL 16 AL 31 DE OCTUBRE DE 2019</v>
      </c>
      <c r="B285" s="4"/>
      <c r="C285" s="360"/>
      <c r="D285" s="361"/>
      <c r="E285" s="194"/>
      <c r="F285" s="195"/>
      <c r="G285" s="195"/>
      <c r="H285" s="194"/>
      <c r="I285" s="195"/>
      <c r="J285" s="194"/>
      <c r="K285" s="194"/>
      <c r="L285" s="194"/>
      <c r="M285" s="361"/>
      <c r="N285" s="1"/>
      <c r="O285"/>
      <c r="P285"/>
    </row>
    <row r="286" spans="1:16" ht="22.5" x14ac:dyDescent="0.25">
      <c r="A286" s="9" t="s">
        <v>7</v>
      </c>
      <c r="B286" s="10" t="s">
        <v>8</v>
      </c>
      <c r="C286" s="9" t="s">
        <v>9</v>
      </c>
      <c r="D286" s="9" t="s">
        <v>10</v>
      </c>
      <c r="E286" s="9" t="s">
        <v>11</v>
      </c>
      <c r="F286" s="11" t="s">
        <v>12</v>
      </c>
      <c r="G286" s="12" t="s">
        <v>13</v>
      </c>
      <c r="H286" s="9" t="s">
        <v>14</v>
      </c>
      <c r="I286" s="13" t="s">
        <v>15</v>
      </c>
      <c r="J286" s="14" t="s">
        <v>16</v>
      </c>
      <c r="K286" s="14" t="s">
        <v>17</v>
      </c>
      <c r="L286" s="15" t="s">
        <v>18</v>
      </c>
      <c r="M286" s="9" t="s">
        <v>19</v>
      </c>
    </row>
    <row r="287" spans="1:16" s="43" customFormat="1" ht="30.75" customHeight="1" x14ac:dyDescent="0.25">
      <c r="A287" s="25" t="s">
        <v>169</v>
      </c>
      <c r="B287" s="363" t="s">
        <v>170</v>
      </c>
      <c r="C287" s="101">
        <v>113</v>
      </c>
      <c r="D287" s="164">
        <v>15</v>
      </c>
      <c r="E287" s="19">
        <v>3102.45</v>
      </c>
      <c r="F287" s="60">
        <f>E287*0.05</f>
        <v>155.1225</v>
      </c>
      <c r="G287" s="60"/>
      <c r="H287" s="379">
        <v>91.04</v>
      </c>
      <c r="I287" s="380">
        <v>0</v>
      </c>
      <c r="J287" s="104">
        <v>0</v>
      </c>
      <c r="K287" s="104"/>
      <c r="L287" s="19">
        <f>E287+F287-H287+I287-J287-K287</f>
        <v>3166.5324999999998</v>
      </c>
      <c r="M287" s="362"/>
      <c r="N287" s="1"/>
      <c r="O287"/>
      <c r="P287"/>
    </row>
    <row r="288" spans="1:16" s="43" customFormat="1" ht="26.25" customHeight="1" x14ac:dyDescent="0.25">
      <c r="A288" s="108" t="s">
        <v>171</v>
      </c>
      <c r="B288" s="228" t="s">
        <v>172</v>
      </c>
      <c r="C288" s="229">
        <v>113</v>
      </c>
      <c r="D288" s="230">
        <v>15</v>
      </c>
      <c r="E288" s="19">
        <f>2261.37/15*D288</f>
        <v>2261.37</v>
      </c>
      <c r="F288" s="60">
        <f>E288*0.05</f>
        <v>113.0685</v>
      </c>
      <c r="G288" s="60"/>
      <c r="H288" s="64">
        <v>0</v>
      </c>
      <c r="I288" s="65">
        <v>42.741759999999971</v>
      </c>
      <c r="J288" s="19">
        <v>0</v>
      </c>
      <c r="K288" s="19"/>
      <c r="L288" s="19">
        <f>E288+F288-H288+I288-J288-K288</f>
        <v>2417.1802599999996</v>
      </c>
      <c r="M288" s="234"/>
      <c r="N288" s="1"/>
      <c r="O288" s="68"/>
      <c r="P288" t="s">
        <v>173</v>
      </c>
    </row>
    <row r="289" spans="1:16" s="43" customFormat="1" ht="15.75" thickBot="1" x14ac:dyDescent="0.3">
      <c r="A289" s="368"/>
      <c r="B289" s="369"/>
      <c r="C289" s="370"/>
      <c r="D289" s="365" t="s">
        <v>30</v>
      </c>
      <c r="E289" s="203">
        <f>SUM(E287:E288)</f>
        <v>5363.82</v>
      </c>
      <c r="F289" s="203">
        <f t="shared" ref="F289:L289" si="27">SUM(F287:F288)</f>
        <v>268.19100000000003</v>
      </c>
      <c r="G289" s="203">
        <f t="shared" si="27"/>
        <v>0</v>
      </c>
      <c r="H289" s="203">
        <f t="shared" si="27"/>
        <v>91.04</v>
      </c>
      <c r="I289" s="203">
        <f t="shared" si="27"/>
        <v>42.741759999999971</v>
      </c>
      <c r="J289" s="203">
        <f t="shared" si="27"/>
        <v>0</v>
      </c>
      <c r="K289" s="203">
        <f t="shared" si="27"/>
        <v>0</v>
      </c>
      <c r="L289" s="203">
        <f t="shared" si="27"/>
        <v>5583.7127599999994</v>
      </c>
      <c r="M289" s="361"/>
      <c r="N289" s="1"/>
      <c r="O289"/>
      <c r="P289"/>
    </row>
    <row r="290" spans="1:16" s="43" customFormat="1" x14ac:dyDescent="0.25">
      <c r="A290" s="368"/>
      <c r="B290" s="369"/>
      <c r="C290" s="370"/>
      <c r="D290" s="368"/>
      <c r="E290" s="381"/>
      <c r="F290" s="382"/>
      <c r="G290" s="382"/>
      <c r="H290" s="381"/>
      <c r="I290" s="382"/>
      <c r="J290" s="381"/>
      <c r="K290" s="381"/>
      <c r="L290" s="381"/>
      <c r="M290" s="361"/>
      <c r="N290" s="1"/>
      <c r="O290"/>
      <c r="P290"/>
    </row>
    <row r="291" spans="1:16" s="43" customFormat="1" x14ac:dyDescent="0.25">
      <c r="A291" s="368"/>
      <c r="B291" s="369"/>
      <c r="C291" s="370"/>
      <c r="D291" s="368"/>
      <c r="E291" s="381"/>
      <c r="F291" s="382"/>
      <c r="G291" s="382"/>
      <c r="H291" s="381"/>
      <c r="I291" s="382"/>
      <c r="J291" s="381"/>
      <c r="K291" s="381"/>
      <c r="L291" s="381"/>
      <c r="M291" s="361"/>
      <c r="N291" s="1"/>
      <c r="O291"/>
      <c r="P291"/>
    </row>
    <row r="292" spans="1:16" s="43" customFormat="1" x14ac:dyDescent="0.25">
      <c r="A292" s="368"/>
      <c r="B292" s="369"/>
      <c r="C292" s="370"/>
      <c r="D292" s="368"/>
      <c r="E292" s="381"/>
      <c r="F292" s="382"/>
      <c r="G292" s="382"/>
      <c r="H292" s="381"/>
      <c r="I292" s="382"/>
      <c r="J292" s="381"/>
      <c r="K292" s="381"/>
      <c r="L292" s="381"/>
      <c r="M292" s="361"/>
      <c r="N292" s="1"/>
      <c r="O292"/>
      <c r="P292"/>
    </row>
    <row r="293" spans="1:16" s="43" customFormat="1" ht="15.75" x14ac:dyDescent="0.25">
      <c r="A293" s="435" t="s">
        <v>174</v>
      </c>
      <c r="B293" s="435"/>
      <c r="C293" s="435"/>
      <c r="D293" s="435"/>
      <c r="E293" s="435"/>
      <c r="F293" s="435"/>
      <c r="G293" s="435"/>
      <c r="H293" s="435"/>
      <c r="I293" s="435"/>
      <c r="J293" s="435"/>
      <c r="K293" s="435"/>
      <c r="L293" s="435"/>
      <c r="M293" s="435"/>
      <c r="N293" s="1"/>
      <c r="O293"/>
      <c r="P293"/>
    </row>
    <row r="294" spans="1:16" s="43" customFormat="1" x14ac:dyDescent="0.25">
      <c r="A294" s="8" t="str">
        <f>A286</f>
        <v>NOMBRE DEL EMPLEADO</v>
      </c>
      <c r="B294" s="4"/>
      <c r="C294" s="360"/>
      <c r="D294" s="361"/>
      <c r="E294" s="194"/>
      <c r="F294" s="195"/>
      <c r="G294" s="195"/>
      <c r="H294" s="194"/>
      <c r="I294" s="195"/>
      <c r="J294" s="194"/>
      <c r="K294" s="194"/>
      <c r="L294" s="194"/>
      <c r="M294" s="361"/>
      <c r="N294" s="1"/>
      <c r="O294"/>
      <c r="P294"/>
    </row>
    <row r="295" spans="1:16" ht="22.5" x14ac:dyDescent="0.25">
      <c r="A295" s="9" t="s">
        <v>7</v>
      </c>
      <c r="B295" s="10" t="s">
        <v>8</v>
      </c>
      <c r="C295" s="9" t="s">
        <v>9</v>
      </c>
      <c r="D295" s="9" t="s">
        <v>10</v>
      </c>
      <c r="E295" s="9" t="s">
        <v>11</v>
      </c>
      <c r="F295" s="11" t="s">
        <v>12</v>
      </c>
      <c r="G295" s="12" t="s">
        <v>13</v>
      </c>
      <c r="H295" s="9" t="s">
        <v>14</v>
      </c>
      <c r="I295" s="13" t="s">
        <v>15</v>
      </c>
      <c r="J295" s="14" t="s">
        <v>16</v>
      </c>
      <c r="K295" s="14" t="s">
        <v>17</v>
      </c>
      <c r="L295" s="15" t="s">
        <v>18</v>
      </c>
      <c r="M295" s="9" t="s">
        <v>19</v>
      </c>
    </row>
    <row r="296" spans="1:16" s="43" customFormat="1" ht="26.25" customHeight="1" x14ac:dyDescent="0.25">
      <c r="A296" s="25" t="s">
        <v>175</v>
      </c>
      <c r="B296" s="363" t="s">
        <v>176</v>
      </c>
      <c r="C296" s="101">
        <v>113</v>
      </c>
      <c r="D296" s="164">
        <v>15</v>
      </c>
      <c r="E296" s="19">
        <v>3102.4500000000003</v>
      </c>
      <c r="F296" s="60">
        <f>E296*0.05</f>
        <v>155.12250000000003</v>
      </c>
      <c r="G296" s="60"/>
      <c r="H296" s="64">
        <v>91.044832000000014</v>
      </c>
      <c r="I296" s="65">
        <v>0</v>
      </c>
      <c r="J296" s="383">
        <v>0</v>
      </c>
      <c r="K296" s="19"/>
      <c r="L296" s="19">
        <f>E296+F296-H296+I296-J296-K296</f>
        <v>3166.5276680000002</v>
      </c>
      <c r="M296" s="367"/>
      <c r="N296" s="1"/>
      <c r="O296"/>
      <c r="P296"/>
    </row>
    <row r="297" spans="1:16" s="43" customFormat="1" ht="15.75" thickBot="1" x14ac:dyDescent="0.3">
      <c r="A297" s="368"/>
      <c r="B297" s="369"/>
      <c r="C297" s="370"/>
      <c r="D297" s="365" t="s">
        <v>30</v>
      </c>
      <c r="E297" s="203">
        <f t="shared" ref="E297:L297" si="28">SUM(E296:E296)</f>
        <v>3102.4500000000003</v>
      </c>
      <c r="F297" s="203">
        <f t="shared" si="28"/>
        <v>155.12250000000003</v>
      </c>
      <c r="G297" s="203">
        <f t="shared" si="28"/>
        <v>0</v>
      </c>
      <c r="H297" s="203">
        <f t="shared" si="28"/>
        <v>91.044832000000014</v>
      </c>
      <c r="I297" s="203">
        <f t="shared" si="28"/>
        <v>0</v>
      </c>
      <c r="J297" s="203">
        <f t="shared" si="28"/>
        <v>0</v>
      </c>
      <c r="K297" s="203">
        <f t="shared" si="28"/>
        <v>0</v>
      </c>
      <c r="L297" s="203">
        <f t="shared" si="28"/>
        <v>3166.5276680000002</v>
      </c>
      <c r="M297" s="361"/>
      <c r="N297" s="1"/>
      <c r="O297"/>
      <c r="P297"/>
    </row>
    <row r="298" spans="1:16" s="43" customFormat="1" x14ac:dyDescent="0.25">
      <c r="A298" s="368"/>
      <c r="B298" s="369"/>
      <c r="C298" s="370"/>
      <c r="D298" s="368"/>
      <c r="E298" s="381"/>
      <c r="F298" s="382"/>
      <c r="G298" s="382"/>
      <c r="H298" s="381"/>
      <c r="I298" s="382"/>
      <c r="J298" s="381"/>
      <c r="K298" s="381"/>
      <c r="L298" s="381"/>
      <c r="M298" s="361"/>
      <c r="N298" s="1"/>
      <c r="O298"/>
      <c r="P298"/>
    </row>
    <row r="299" spans="1:16" s="43" customFormat="1" x14ac:dyDescent="0.25">
      <c r="A299" s="368"/>
      <c r="B299" s="369"/>
      <c r="C299" s="370"/>
      <c r="D299" s="368"/>
      <c r="E299" s="381"/>
      <c r="F299" s="382"/>
      <c r="G299" s="382"/>
      <c r="H299" s="381"/>
      <c r="I299" s="382"/>
      <c r="J299" s="381"/>
      <c r="K299" s="381"/>
      <c r="L299" s="381"/>
      <c r="M299" s="361"/>
      <c r="N299" s="1"/>
      <c r="O299"/>
      <c r="P299"/>
    </row>
    <row r="300" spans="1:16" s="43" customFormat="1" ht="15.75" x14ac:dyDescent="0.25">
      <c r="A300" s="435" t="s">
        <v>177</v>
      </c>
      <c r="B300" s="435"/>
      <c r="C300" s="435"/>
      <c r="D300" s="435"/>
      <c r="E300" s="435"/>
      <c r="F300" s="435"/>
      <c r="G300" s="435"/>
      <c r="H300" s="435"/>
      <c r="I300" s="435"/>
      <c r="J300" s="435"/>
      <c r="K300" s="435"/>
      <c r="L300" s="435"/>
      <c r="M300" s="435"/>
      <c r="N300" s="1"/>
      <c r="O300"/>
      <c r="P300"/>
    </row>
    <row r="301" spans="1:16" s="43" customFormat="1" ht="15.75" x14ac:dyDescent="0.25">
      <c r="A301" s="372"/>
      <c r="B301" s="373"/>
      <c r="C301" s="372"/>
      <c r="D301" s="372"/>
      <c r="E301" s="372"/>
      <c r="F301" s="374"/>
      <c r="G301" s="374"/>
      <c r="H301" s="372"/>
      <c r="I301" s="374"/>
      <c r="J301" s="372"/>
      <c r="K301" s="372"/>
      <c r="L301" s="372"/>
      <c r="M301" s="384" t="s">
        <v>3</v>
      </c>
      <c r="N301" s="1"/>
      <c r="O301"/>
      <c r="P301"/>
    </row>
    <row r="302" spans="1:16" s="43" customFormat="1" ht="15.75" x14ac:dyDescent="0.25">
      <c r="A302" s="372"/>
      <c r="B302" s="373"/>
      <c r="C302" s="372"/>
      <c r="D302" s="372"/>
      <c r="E302" s="372"/>
      <c r="F302" s="374"/>
      <c r="G302" s="374"/>
      <c r="H302" s="372"/>
      <c r="I302" s="374"/>
      <c r="J302" s="372"/>
      <c r="K302" s="372"/>
      <c r="L302" s="372"/>
      <c r="M302" s="418" t="s">
        <v>5</v>
      </c>
      <c r="N302" s="1"/>
      <c r="O302"/>
      <c r="P302"/>
    </row>
    <row r="303" spans="1:16" s="43" customFormat="1" x14ac:dyDescent="0.25">
      <c r="A303" s="8" t="str">
        <f>A285</f>
        <v>PERIODO DEL 16 AL 31 DE OCTUBRE DE 2019</v>
      </c>
      <c r="B303" s="4"/>
      <c r="C303" s="360"/>
      <c r="D303" s="361"/>
      <c r="E303" s="194"/>
      <c r="F303" s="195"/>
      <c r="G303" s="195"/>
      <c r="H303" s="194"/>
      <c r="I303" s="195"/>
      <c r="J303" s="194"/>
      <c r="K303" s="194"/>
      <c r="L303" s="194"/>
      <c r="M303" s="419"/>
      <c r="N303" s="1"/>
      <c r="O303"/>
      <c r="P303"/>
    </row>
    <row r="304" spans="1:16" ht="22.5" x14ac:dyDescent="0.25">
      <c r="A304" s="9" t="s">
        <v>7</v>
      </c>
      <c r="B304" s="10" t="s">
        <v>8</v>
      </c>
      <c r="C304" s="9" t="s">
        <v>9</v>
      </c>
      <c r="D304" s="9" t="s">
        <v>10</v>
      </c>
      <c r="E304" s="9" t="s">
        <v>11</v>
      </c>
      <c r="F304" s="11" t="s">
        <v>12</v>
      </c>
      <c r="G304" s="12" t="s">
        <v>13</v>
      </c>
      <c r="H304" s="9" t="s">
        <v>14</v>
      </c>
      <c r="I304" s="13" t="s">
        <v>15</v>
      </c>
      <c r="J304" s="14" t="s">
        <v>16</v>
      </c>
      <c r="K304" s="14" t="s">
        <v>17</v>
      </c>
      <c r="L304" s="15" t="s">
        <v>18</v>
      </c>
      <c r="M304" s="9" t="s">
        <v>19</v>
      </c>
    </row>
    <row r="305" spans="1:16" s="392" customFormat="1" ht="26.25" customHeight="1" x14ac:dyDescent="0.25">
      <c r="A305" s="385" t="s">
        <v>178</v>
      </c>
      <c r="B305" s="387" t="s">
        <v>179</v>
      </c>
      <c r="C305" s="388">
        <v>113</v>
      </c>
      <c r="D305" s="388">
        <v>15</v>
      </c>
      <c r="E305" s="389">
        <v>4227.1499999999996</v>
      </c>
      <c r="F305" s="60">
        <f>E305*0.05</f>
        <v>211.35749999999999</v>
      </c>
      <c r="G305" s="60"/>
      <c r="H305" s="389">
        <v>338.51</v>
      </c>
      <c r="I305" s="390">
        <v>0</v>
      </c>
      <c r="J305" s="391">
        <v>0</v>
      </c>
      <c r="K305" s="282"/>
      <c r="L305" s="19">
        <f>ROUND(E305+F305-H305+I305-J305-K305,0)+G305</f>
        <v>4100</v>
      </c>
      <c r="M305" s="386"/>
      <c r="N305" s="331"/>
      <c r="O305" s="327"/>
      <c r="P305" s="327"/>
    </row>
    <row r="306" spans="1:16" s="43" customFormat="1" ht="26.25" customHeight="1" x14ac:dyDescent="0.25">
      <c r="A306" s="146" t="s">
        <v>180</v>
      </c>
      <c r="B306" s="363" t="s">
        <v>181</v>
      </c>
      <c r="C306" s="101">
        <v>113</v>
      </c>
      <c r="D306" s="171">
        <v>15</v>
      </c>
      <c r="E306" s="19">
        <v>2957.13</v>
      </c>
      <c r="F306" s="60">
        <f>E306*0.05</f>
        <v>147.85650000000001</v>
      </c>
      <c r="G306" s="60"/>
      <c r="H306" s="285">
        <v>54.99</v>
      </c>
      <c r="I306" s="286">
        <v>0</v>
      </c>
      <c r="J306" s="282">
        <v>0</v>
      </c>
      <c r="K306" s="282"/>
      <c r="L306" s="19">
        <f>ROUND(E306+F306-H306+I306-J306-K306,0)+G306</f>
        <v>3050</v>
      </c>
      <c r="M306" s="367"/>
      <c r="N306" s="1"/>
      <c r="O306"/>
      <c r="P306"/>
    </row>
    <row r="307" spans="1:16" s="43" customFormat="1" ht="15.75" thickBot="1" x14ac:dyDescent="0.3">
      <c r="A307" s="368"/>
      <c r="B307" s="369"/>
      <c r="C307" s="370"/>
      <c r="D307" s="365" t="s">
        <v>30</v>
      </c>
      <c r="E307" s="203">
        <f>SUM(E305:E306)</f>
        <v>7184.28</v>
      </c>
      <c r="F307" s="203">
        <f t="shared" ref="F307:L307" si="29">SUM(F305:F306)</f>
        <v>359.214</v>
      </c>
      <c r="G307" s="203">
        <f t="shared" si="29"/>
        <v>0</v>
      </c>
      <c r="H307" s="203">
        <f t="shared" si="29"/>
        <v>393.5</v>
      </c>
      <c r="I307" s="203">
        <f t="shared" si="29"/>
        <v>0</v>
      </c>
      <c r="J307" s="203">
        <f t="shared" si="29"/>
        <v>0</v>
      </c>
      <c r="K307" s="203">
        <f t="shared" si="29"/>
        <v>0</v>
      </c>
      <c r="L307" s="203">
        <f t="shared" si="29"/>
        <v>7150</v>
      </c>
      <c r="M307" s="361"/>
      <c r="N307" s="1"/>
      <c r="O307"/>
      <c r="P307"/>
    </row>
    <row r="308" spans="1:16" s="43" customFormat="1" x14ac:dyDescent="0.25">
      <c r="A308" s="368"/>
      <c r="B308" s="369"/>
      <c r="C308" s="370"/>
      <c r="D308" s="368"/>
      <c r="E308" s="381"/>
      <c r="F308" s="382"/>
      <c r="G308" s="382"/>
      <c r="H308" s="381"/>
      <c r="I308" s="382"/>
      <c r="J308" s="381"/>
      <c r="K308" s="381"/>
      <c r="L308" s="381"/>
      <c r="M308" s="361"/>
      <c r="N308" s="1"/>
      <c r="O308"/>
      <c r="P308"/>
    </row>
    <row r="309" spans="1:16" s="43" customFormat="1" ht="15.75" customHeight="1" thickBot="1" x14ac:dyDescent="0.3">
      <c r="A309" s="393"/>
      <c r="B309" s="394"/>
      <c r="C309" s="370"/>
      <c r="D309" s="368"/>
      <c r="E309" s="381"/>
      <c r="F309" s="382"/>
      <c r="G309" s="382"/>
      <c r="H309" s="381"/>
      <c r="I309" s="382"/>
      <c r="J309" s="381"/>
      <c r="K309" s="381"/>
      <c r="L309" s="381"/>
      <c r="M309" s="361"/>
      <c r="N309" s="1"/>
      <c r="O309"/>
      <c r="P309"/>
    </row>
    <row r="310" spans="1:16" s="1" customFormat="1" x14ac:dyDescent="0.25">
      <c r="A310" s="420" t="s">
        <v>31</v>
      </c>
      <c r="B310" s="420"/>
      <c r="C310" s="420"/>
      <c r="D310" s="420"/>
      <c r="F310" s="421" t="s">
        <v>32</v>
      </c>
      <c r="G310" s="421"/>
      <c r="H310" s="421"/>
      <c r="I310"/>
      <c r="J310"/>
      <c r="K310"/>
      <c r="L310" s="421" t="s">
        <v>33</v>
      </c>
      <c r="M310" s="421"/>
      <c r="O310"/>
      <c r="P310"/>
    </row>
    <row r="311" spans="1:16" s="43" customFormat="1" x14ac:dyDescent="0.25">
      <c r="A311" s="420" t="s">
        <v>34</v>
      </c>
      <c r="B311" s="420"/>
      <c r="C311" s="420"/>
      <c r="D311" s="420"/>
      <c r="E311" s="420" t="s">
        <v>35</v>
      </c>
      <c r="F311" s="420"/>
      <c r="G311" s="420"/>
      <c r="H311" s="420"/>
      <c r="I311" s="420"/>
      <c r="J311"/>
      <c r="K311"/>
      <c r="L311" s="420" t="s">
        <v>36</v>
      </c>
      <c r="M311" s="420"/>
      <c r="N311" s="1"/>
      <c r="O311"/>
      <c r="P311"/>
    </row>
    <row r="312" spans="1:16" ht="29.25" x14ac:dyDescent="0.5">
      <c r="A312" s="415" t="s">
        <v>0</v>
      </c>
      <c r="B312" s="415"/>
      <c r="C312" s="415"/>
      <c r="D312" s="415"/>
      <c r="E312" s="415"/>
      <c r="F312" s="415"/>
      <c r="G312" s="415"/>
      <c r="H312" s="415"/>
      <c r="I312" s="415"/>
      <c r="J312" s="415"/>
      <c r="K312" s="415"/>
      <c r="L312" s="415"/>
      <c r="M312" s="415"/>
    </row>
    <row r="313" spans="1:16" ht="23.25" x14ac:dyDescent="0.35">
      <c r="A313" s="416" t="s">
        <v>1</v>
      </c>
      <c r="B313" s="416"/>
      <c r="C313" s="416"/>
      <c r="D313" s="416"/>
      <c r="E313" s="416"/>
      <c r="F313" s="416"/>
      <c r="G313" s="416"/>
      <c r="H313" s="416"/>
      <c r="I313" s="416"/>
      <c r="J313" s="416"/>
      <c r="K313" s="416"/>
      <c r="L313" s="416"/>
      <c r="M313" s="416"/>
    </row>
    <row r="314" spans="1:16" ht="23.25" x14ac:dyDescent="0.35">
      <c r="A314" s="395"/>
      <c r="B314" s="396"/>
      <c r="C314" s="395"/>
      <c r="D314" s="395"/>
      <c r="E314" s="395"/>
      <c r="F314" s="395"/>
      <c r="G314" s="395"/>
      <c r="H314" s="395"/>
      <c r="I314" s="395"/>
      <c r="J314" s="395"/>
      <c r="K314" s="395"/>
      <c r="L314" s="395"/>
      <c r="M314" s="395"/>
    </row>
    <row r="315" spans="1:16" ht="15.75" x14ac:dyDescent="0.25">
      <c r="A315" s="435" t="s">
        <v>182</v>
      </c>
      <c r="B315" s="435"/>
      <c r="C315" s="435"/>
      <c r="D315" s="435"/>
      <c r="E315" s="435"/>
      <c r="F315" s="435"/>
      <c r="G315" s="435"/>
      <c r="H315" s="435"/>
      <c r="I315" s="435"/>
      <c r="J315" s="435"/>
      <c r="K315" s="435"/>
      <c r="L315" s="435"/>
      <c r="M315" s="435"/>
    </row>
    <row r="316" spans="1:16" x14ac:dyDescent="0.25">
      <c r="A316" s="8" t="str">
        <f>A303</f>
        <v>PERIODO DEL 16 AL 31 DE OCTUBRE DE 2019</v>
      </c>
      <c r="B316" s="4"/>
      <c r="C316" s="360"/>
      <c r="D316" s="361"/>
      <c r="E316" s="194"/>
      <c r="F316" s="195"/>
      <c r="G316" s="195"/>
      <c r="H316" s="194"/>
      <c r="I316" s="195"/>
      <c r="J316" s="194"/>
      <c r="K316" s="194"/>
      <c r="L316" s="194"/>
      <c r="M316" s="361"/>
    </row>
    <row r="317" spans="1:16" ht="22.5" x14ac:dyDescent="0.25">
      <c r="A317" s="9" t="s">
        <v>7</v>
      </c>
      <c r="B317" s="10" t="s">
        <v>8</v>
      </c>
      <c r="C317" s="9" t="s">
        <v>9</v>
      </c>
      <c r="D317" s="9" t="s">
        <v>10</v>
      </c>
      <c r="E317" s="9" t="s">
        <v>11</v>
      </c>
      <c r="F317" s="11" t="s">
        <v>12</v>
      </c>
      <c r="G317" s="12" t="s">
        <v>13</v>
      </c>
      <c r="H317" s="9" t="s">
        <v>14</v>
      </c>
      <c r="I317" s="13" t="s">
        <v>15</v>
      </c>
      <c r="J317" s="14" t="s">
        <v>16</v>
      </c>
      <c r="K317" s="14" t="s">
        <v>17</v>
      </c>
      <c r="L317" s="15" t="s">
        <v>18</v>
      </c>
      <c r="M317" s="9" t="s">
        <v>19</v>
      </c>
    </row>
    <row r="318" spans="1:16" ht="26.25" customHeight="1" x14ac:dyDescent="0.25">
      <c r="A318" s="169" t="s">
        <v>183</v>
      </c>
      <c r="B318" s="170" t="s">
        <v>184</v>
      </c>
      <c r="C318" s="101">
        <v>113</v>
      </c>
      <c r="D318" s="171">
        <v>15</v>
      </c>
      <c r="E318" s="19">
        <v>2957.13</v>
      </c>
      <c r="F318" s="60">
        <f t="shared" ref="F318:F326" si="30">E318*0.05</f>
        <v>147.85650000000001</v>
      </c>
      <c r="G318" s="60"/>
      <c r="H318" s="285">
        <v>54.99</v>
      </c>
      <c r="I318" s="286">
        <v>0</v>
      </c>
      <c r="J318" s="282">
        <v>0</v>
      </c>
      <c r="K318" s="282"/>
      <c r="L318" s="19">
        <f t="shared" ref="L318:L325" si="31">E318+F318-H318+I318-J318-K318+G318</f>
        <v>3049.9965000000002</v>
      </c>
      <c r="M318" s="284"/>
      <c r="O318" s="26" t="s">
        <v>185</v>
      </c>
    </row>
    <row r="319" spans="1:16" ht="26.25" customHeight="1" x14ac:dyDescent="0.25">
      <c r="A319" s="169" t="s">
        <v>186</v>
      </c>
      <c r="B319" s="170" t="s">
        <v>184</v>
      </c>
      <c r="C319" s="101">
        <v>113</v>
      </c>
      <c r="D319" s="171">
        <v>15</v>
      </c>
      <c r="E319" s="19">
        <v>3114.8355000000001</v>
      </c>
      <c r="F319" s="60">
        <f t="shared" si="30"/>
        <v>155.74177500000002</v>
      </c>
      <c r="G319" s="60"/>
      <c r="H319" s="285">
        <v>92.392374400000023</v>
      </c>
      <c r="I319" s="286">
        <v>0</v>
      </c>
      <c r="J319" s="282">
        <v>0</v>
      </c>
      <c r="K319" s="282"/>
      <c r="L319" s="19">
        <f t="shared" si="31"/>
        <v>3178.1849006000002</v>
      </c>
      <c r="M319" s="284"/>
    </row>
    <row r="320" spans="1:16" ht="26.25" customHeight="1" x14ac:dyDescent="0.25">
      <c r="A320" s="169" t="s">
        <v>187</v>
      </c>
      <c r="B320" s="170" t="s">
        <v>184</v>
      </c>
      <c r="C320" s="101">
        <v>113</v>
      </c>
      <c r="D320" s="171">
        <v>15</v>
      </c>
      <c r="E320" s="19">
        <v>2957.13</v>
      </c>
      <c r="F320" s="60">
        <f t="shared" si="30"/>
        <v>147.85650000000001</v>
      </c>
      <c r="G320" s="60"/>
      <c r="H320" s="285">
        <v>54.99</v>
      </c>
      <c r="I320" s="315">
        <v>0</v>
      </c>
      <c r="J320" s="314">
        <v>0</v>
      </c>
      <c r="K320" s="314"/>
      <c r="L320" s="19">
        <f t="shared" si="31"/>
        <v>3049.9965000000002</v>
      </c>
      <c r="M320" s="284"/>
    </row>
    <row r="321" spans="1:16" ht="26.25" customHeight="1" x14ac:dyDescent="0.25">
      <c r="A321" s="169" t="s">
        <v>188</v>
      </c>
      <c r="B321" s="170" t="s">
        <v>184</v>
      </c>
      <c r="C321" s="101">
        <v>113</v>
      </c>
      <c r="D321" s="171">
        <v>15</v>
      </c>
      <c r="E321" s="19">
        <v>2957.13</v>
      </c>
      <c r="F321" s="60">
        <f t="shared" si="30"/>
        <v>147.85650000000001</v>
      </c>
      <c r="G321" s="60"/>
      <c r="H321" s="285">
        <v>54.99</v>
      </c>
      <c r="I321" s="315">
        <v>0</v>
      </c>
      <c r="J321" s="314">
        <v>0</v>
      </c>
      <c r="K321" s="314"/>
      <c r="L321" s="19">
        <f t="shared" si="31"/>
        <v>3049.9965000000002</v>
      </c>
      <c r="M321" s="284"/>
      <c r="N321" s="353"/>
    </row>
    <row r="322" spans="1:16" ht="26.25" customHeight="1" x14ac:dyDescent="0.25">
      <c r="A322" s="169" t="s">
        <v>189</v>
      </c>
      <c r="B322" s="170" t="s">
        <v>184</v>
      </c>
      <c r="C322" s="101">
        <v>113</v>
      </c>
      <c r="D322" s="171">
        <v>15</v>
      </c>
      <c r="E322" s="19">
        <v>2957.13</v>
      </c>
      <c r="F322" s="60">
        <f t="shared" si="30"/>
        <v>147.85650000000001</v>
      </c>
      <c r="G322" s="60"/>
      <c r="H322" s="285">
        <v>54.99</v>
      </c>
      <c r="I322" s="315">
        <v>0</v>
      </c>
      <c r="J322" s="314">
        <v>0</v>
      </c>
      <c r="K322" s="314"/>
      <c r="L322" s="19">
        <f t="shared" si="31"/>
        <v>3049.9965000000002</v>
      </c>
      <c r="M322" s="284"/>
      <c r="N322" s="353"/>
    </row>
    <row r="323" spans="1:16" ht="26.25" customHeight="1" x14ac:dyDescent="0.25">
      <c r="A323" s="169" t="s">
        <v>190</v>
      </c>
      <c r="B323" s="170" t="s">
        <v>184</v>
      </c>
      <c r="C323" s="101">
        <v>113</v>
      </c>
      <c r="D323" s="171">
        <v>15</v>
      </c>
      <c r="E323" s="19">
        <v>2957.13</v>
      </c>
      <c r="F323" s="60">
        <f t="shared" si="30"/>
        <v>147.85650000000001</v>
      </c>
      <c r="G323" s="60"/>
      <c r="H323" s="285">
        <v>54.99</v>
      </c>
      <c r="I323" s="315">
        <v>0</v>
      </c>
      <c r="J323" s="314">
        <v>0</v>
      </c>
      <c r="K323" s="314"/>
      <c r="L323" s="19">
        <f t="shared" si="31"/>
        <v>3049.9965000000002</v>
      </c>
      <c r="M323" s="284"/>
      <c r="N323" s="353"/>
    </row>
    <row r="324" spans="1:16" ht="26.25" customHeight="1" x14ac:dyDescent="0.25">
      <c r="A324" s="397" t="s">
        <v>191</v>
      </c>
      <c r="B324" s="170" t="s">
        <v>192</v>
      </c>
      <c r="C324" s="101">
        <v>113</v>
      </c>
      <c r="D324" s="171">
        <v>15</v>
      </c>
      <c r="E324" s="19">
        <v>3169.08</v>
      </c>
      <c r="F324" s="60">
        <f t="shared" si="30"/>
        <v>158.45400000000001</v>
      </c>
      <c r="G324" s="60"/>
      <c r="H324" s="314">
        <v>98.294175999999993</v>
      </c>
      <c r="I324" s="315">
        <v>0</v>
      </c>
      <c r="J324" s="314">
        <v>0</v>
      </c>
      <c r="K324" s="314"/>
      <c r="L324" s="19">
        <f t="shared" si="31"/>
        <v>3229.2398240000002</v>
      </c>
      <c r="M324" s="284"/>
      <c r="N324" s="353"/>
    </row>
    <row r="325" spans="1:16" ht="26.25" customHeight="1" x14ac:dyDescent="0.25">
      <c r="A325" s="397" t="s">
        <v>193</v>
      </c>
      <c r="B325" s="170" t="s">
        <v>192</v>
      </c>
      <c r="C325" s="101">
        <v>113</v>
      </c>
      <c r="D325" s="171">
        <v>15</v>
      </c>
      <c r="E325" s="19">
        <v>3169.08</v>
      </c>
      <c r="F325" s="60">
        <f t="shared" si="30"/>
        <v>158.45400000000001</v>
      </c>
      <c r="G325" s="60"/>
      <c r="H325" s="314">
        <v>98.294175999999993</v>
      </c>
      <c r="I325" s="315">
        <v>0</v>
      </c>
      <c r="J325" s="314">
        <v>0</v>
      </c>
      <c r="K325" s="314"/>
      <c r="L325" s="19">
        <f t="shared" si="31"/>
        <v>3229.2398240000002</v>
      </c>
      <c r="M325" s="284"/>
      <c r="N325" s="353"/>
      <c r="O325" s="68"/>
    </row>
    <row r="326" spans="1:16" s="43" customFormat="1" ht="26.25" customHeight="1" x14ac:dyDescent="0.25">
      <c r="A326" s="146" t="s">
        <v>194</v>
      </c>
      <c r="B326" s="363" t="s">
        <v>195</v>
      </c>
      <c r="C326" s="101">
        <v>113</v>
      </c>
      <c r="D326" s="171">
        <v>15</v>
      </c>
      <c r="E326" s="19">
        <v>2691.5099999999998</v>
      </c>
      <c r="F326" s="60">
        <f t="shared" si="30"/>
        <v>134.57550000000001</v>
      </c>
      <c r="G326" s="60"/>
      <c r="H326" s="285">
        <v>26.09</v>
      </c>
      <c r="I326" s="286">
        <v>0</v>
      </c>
      <c r="J326" s="282">
        <v>0</v>
      </c>
      <c r="K326" s="282"/>
      <c r="L326" s="19">
        <f>ROUND(E326+F326-H326+I326-J326-K326,0)+G326</f>
        <v>2800</v>
      </c>
      <c r="M326" s="367"/>
      <c r="N326" s="1"/>
      <c r="O326"/>
      <c r="P326"/>
    </row>
    <row r="327" spans="1:16" ht="20.25" customHeight="1" thickBot="1" x14ac:dyDescent="0.3">
      <c r="A327" s="398"/>
      <c r="B327" s="369"/>
      <c r="D327" s="365" t="s">
        <v>30</v>
      </c>
      <c r="E327" s="203">
        <f>SUM(E318:E326)</f>
        <v>26930.155500000004</v>
      </c>
      <c r="F327" s="203">
        <f>SUM(F318:F326)</f>
        <v>1346.5077749999998</v>
      </c>
      <c r="G327" s="203">
        <f>SUM(G318:G326)</f>
        <v>0</v>
      </c>
      <c r="H327" s="203">
        <f t="shared" ref="H327:L327" si="32">SUM(H318:H326)</f>
        <v>590.02072640000006</v>
      </c>
      <c r="I327" s="203">
        <f t="shared" si="32"/>
        <v>0</v>
      </c>
      <c r="J327" s="203">
        <f t="shared" si="32"/>
        <v>0</v>
      </c>
      <c r="K327" s="203">
        <f>SUM(K318:K326)</f>
        <v>0</v>
      </c>
      <c r="L327" s="203">
        <f t="shared" si="32"/>
        <v>27686.647048600003</v>
      </c>
      <c r="M327" s="399"/>
      <c r="N327" s="353"/>
    </row>
    <row r="328" spans="1:16" ht="20.25" customHeight="1" x14ac:dyDescent="0.25">
      <c r="A328" s="398"/>
      <c r="B328" s="369"/>
      <c r="C328" s="95"/>
      <c r="D328" s="360"/>
      <c r="E328" s="194"/>
      <c r="F328" s="400"/>
      <c r="G328" s="400"/>
      <c r="H328" s="194"/>
      <c r="I328" s="195"/>
      <c r="J328" s="194"/>
      <c r="K328" s="194"/>
      <c r="L328" s="352"/>
      <c r="M328" s="399"/>
      <c r="N328" s="353"/>
    </row>
    <row r="329" spans="1:16" ht="20.25" customHeight="1" x14ac:dyDescent="0.25">
      <c r="A329" s="435" t="s">
        <v>196</v>
      </c>
      <c r="B329" s="435"/>
      <c r="C329" s="435"/>
      <c r="D329" s="435"/>
      <c r="E329" s="435"/>
      <c r="F329" s="435"/>
      <c r="G329" s="435"/>
      <c r="H329" s="435"/>
      <c r="I329" s="435"/>
      <c r="J329" s="435"/>
      <c r="K329" s="435"/>
      <c r="L329" s="435"/>
      <c r="M329" s="435"/>
      <c r="N329" s="353"/>
    </row>
    <row r="330" spans="1:16" ht="20.25" customHeight="1" x14ac:dyDescent="0.25">
      <c r="A330" s="8" t="str">
        <f>A316</f>
        <v>PERIODO DEL 16 AL 31 DE OCTUBRE DE 2019</v>
      </c>
      <c r="B330" s="4"/>
      <c r="C330" s="360"/>
      <c r="D330" s="361"/>
      <c r="E330" s="194"/>
      <c r="F330" s="195"/>
      <c r="G330" s="195"/>
      <c r="H330" s="194"/>
      <c r="I330" s="195"/>
      <c r="J330" s="194"/>
      <c r="K330" s="194"/>
      <c r="L330" s="194"/>
      <c r="M330" s="361"/>
      <c r="N330" s="353"/>
    </row>
    <row r="331" spans="1:16" ht="22.5" x14ac:dyDescent="0.25">
      <c r="A331" s="9" t="s">
        <v>7</v>
      </c>
      <c r="B331" s="10" t="s">
        <v>8</v>
      </c>
      <c r="C331" s="9" t="s">
        <v>9</v>
      </c>
      <c r="D331" s="9" t="s">
        <v>10</v>
      </c>
      <c r="E331" s="9" t="s">
        <v>11</v>
      </c>
      <c r="F331" s="11" t="s">
        <v>12</v>
      </c>
      <c r="G331" s="12" t="s">
        <v>13</v>
      </c>
      <c r="H331" s="9" t="s">
        <v>14</v>
      </c>
      <c r="I331" s="13" t="s">
        <v>15</v>
      </c>
      <c r="J331" s="14" t="s">
        <v>16</v>
      </c>
      <c r="K331" s="14" t="s">
        <v>17</v>
      </c>
      <c r="L331" s="15" t="s">
        <v>18</v>
      </c>
      <c r="M331" s="9" t="s">
        <v>19</v>
      </c>
    </row>
    <row r="332" spans="1:16" ht="26.25" customHeight="1" x14ac:dyDescent="0.25">
      <c r="A332" s="401" t="s">
        <v>197</v>
      </c>
      <c r="B332" s="363" t="s">
        <v>198</v>
      </c>
      <c r="C332" s="101">
        <v>113</v>
      </c>
      <c r="D332" s="164">
        <v>15</v>
      </c>
      <c r="E332" s="19">
        <v>2261.37</v>
      </c>
      <c r="F332" s="60">
        <f>E332*0.05</f>
        <v>113.0685</v>
      </c>
      <c r="G332" s="60"/>
      <c r="H332" s="64">
        <v>0</v>
      </c>
      <c r="I332" s="65">
        <v>42.74</v>
      </c>
      <c r="J332" s="64">
        <v>0</v>
      </c>
      <c r="K332" s="64"/>
      <c r="L332" s="19">
        <f>E332+F332-H332+I332-J332-K332</f>
        <v>2417.1784999999995</v>
      </c>
      <c r="M332" s="362"/>
    </row>
    <row r="333" spans="1:16" ht="26.25" customHeight="1" x14ac:dyDescent="0.25">
      <c r="A333" s="25" t="s">
        <v>199</v>
      </c>
      <c r="B333" s="363" t="s">
        <v>200</v>
      </c>
      <c r="C333" s="101">
        <v>113</v>
      </c>
      <c r="D333" s="164">
        <v>15</v>
      </c>
      <c r="E333" s="19">
        <v>1029.99</v>
      </c>
      <c r="F333" s="60">
        <f>E333*0.05</f>
        <v>51.499500000000005</v>
      </c>
      <c r="G333" s="60"/>
      <c r="H333" s="285">
        <v>0</v>
      </c>
      <c r="I333" s="286">
        <v>147.50008</v>
      </c>
      <c r="J333" s="285">
        <v>0</v>
      </c>
      <c r="K333" s="285"/>
      <c r="L333" s="19">
        <f>E333+F333-H333+I333-J333-K333</f>
        <v>1228.9895799999999</v>
      </c>
      <c r="M333" s="367"/>
    </row>
    <row r="334" spans="1:16" x14ac:dyDescent="0.25">
      <c r="A334" s="23"/>
      <c r="B334" s="402"/>
      <c r="C334" s="23"/>
      <c r="D334" s="23"/>
      <c r="E334" s="23"/>
      <c r="F334" s="403"/>
      <c r="G334" s="403"/>
      <c r="H334" s="23"/>
      <c r="I334" s="403"/>
      <c r="J334" s="23"/>
      <c r="K334" s="23"/>
      <c r="L334" s="23"/>
      <c r="M334" s="23"/>
      <c r="N334" s="353"/>
    </row>
    <row r="335" spans="1:16" ht="15.75" thickBot="1" x14ac:dyDescent="0.3">
      <c r="A335" s="368"/>
      <c r="B335" s="369"/>
      <c r="C335" s="370"/>
      <c r="D335" s="365" t="s">
        <v>30</v>
      </c>
      <c r="E335" s="203">
        <f>SUM(E332:E334)</f>
        <v>3291.3599999999997</v>
      </c>
      <c r="F335" s="404">
        <f>SUM(F332:F334)</f>
        <v>164.56800000000001</v>
      </c>
      <c r="G335" s="404">
        <f>SUM(G332:G334)</f>
        <v>0</v>
      </c>
      <c r="H335" s="203">
        <f t="shared" ref="H335:L335" si="33">SUM(H332:H334)</f>
        <v>0</v>
      </c>
      <c r="I335" s="404">
        <f>SUM(I332:I334)</f>
        <v>190.24008000000001</v>
      </c>
      <c r="J335" s="404">
        <f t="shared" ref="J335" si="34">SUM(J332:J334)</f>
        <v>0</v>
      </c>
      <c r="K335" s="404">
        <f>SUM(K332:K334)</f>
        <v>0</v>
      </c>
      <c r="L335" s="203">
        <f t="shared" si="33"/>
        <v>3646.1680799999995</v>
      </c>
      <c r="M335" s="361"/>
      <c r="N335" s="353"/>
    </row>
    <row r="336" spans="1:16" x14ac:dyDescent="0.25">
      <c r="A336" s="74"/>
      <c r="C336" s="30"/>
      <c r="N336" s="353"/>
    </row>
    <row r="337" spans="1:16" s="43" customFormat="1" x14ac:dyDescent="0.25">
      <c r="A337" s="74"/>
      <c r="B337" s="405"/>
      <c r="C337" s="406"/>
      <c r="D337"/>
      <c r="E337" s="22"/>
      <c r="F337" s="407"/>
      <c r="G337" s="407"/>
      <c r="H337" s="22"/>
      <c r="I337" s="407"/>
      <c r="J337" s="22"/>
      <c r="K337" s="22"/>
      <c r="L337" s="22"/>
      <c r="M337"/>
      <c r="N337" s="1"/>
      <c r="O337"/>
      <c r="P337"/>
    </row>
    <row r="338" spans="1:16" s="43" customFormat="1" x14ac:dyDescent="0.25">
      <c r="A338" s="74"/>
      <c r="B338" s="75"/>
      <c r="C338" s="30"/>
      <c r="D338" s="22"/>
      <c r="E338"/>
      <c r="F338" s="41"/>
      <c r="G338" s="41"/>
      <c r="H338"/>
      <c r="I338" s="41"/>
      <c r="J338"/>
      <c r="K338"/>
      <c r="L338"/>
      <c r="M338"/>
      <c r="N338" s="1"/>
      <c r="O338"/>
      <c r="P338"/>
    </row>
    <row r="339" spans="1:16" s="43" customFormat="1" x14ac:dyDescent="0.25">
      <c r="A339" s="74"/>
      <c r="B339" s="75"/>
      <c r="C339" s="30"/>
      <c r="D339"/>
      <c r="E339"/>
      <c r="F339" s="41"/>
      <c r="G339" s="41"/>
      <c r="H339"/>
      <c r="I339" s="41"/>
      <c r="J339"/>
      <c r="K339"/>
      <c r="L339"/>
      <c r="M339"/>
      <c r="N339" s="1"/>
      <c r="O339"/>
      <c r="P339"/>
    </row>
    <row r="340" spans="1:16" s="43" customFormat="1" ht="15.75" thickBot="1" x14ac:dyDescent="0.3">
      <c r="A340" s="36"/>
      <c r="B340" s="38"/>
      <c r="C340" s="39"/>
      <c r="D340"/>
      <c r="E340"/>
      <c r="F340" s="40"/>
      <c r="G340" s="40"/>
      <c r="H340" s="37"/>
      <c r="I340" s="41"/>
      <c r="J340"/>
      <c r="K340"/>
      <c r="L340"/>
      <c r="M340"/>
      <c r="N340" s="1"/>
      <c r="O340"/>
      <c r="P340"/>
    </row>
    <row r="341" spans="1:16" s="1" customFormat="1" x14ac:dyDescent="0.25">
      <c r="A341" s="420" t="s">
        <v>31</v>
      </c>
      <c r="B341" s="420"/>
      <c r="C341" s="420"/>
      <c r="D341" s="420"/>
      <c r="F341" s="421" t="s">
        <v>32</v>
      </c>
      <c r="G341" s="421"/>
      <c r="H341" s="421"/>
      <c r="I341"/>
      <c r="J341"/>
      <c r="K341"/>
      <c r="L341" s="421" t="s">
        <v>33</v>
      </c>
      <c r="M341" s="421"/>
      <c r="O341"/>
      <c r="P341"/>
    </row>
    <row r="342" spans="1:16" s="43" customFormat="1" x14ac:dyDescent="0.25">
      <c r="A342" s="420" t="s">
        <v>34</v>
      </c>
      <c r="B342" s="420"/>
      <c r="C342" s="420"/>
      <c r="D342" s="420"/>
      <c r="E342" s="420" t="s">
        <v>35</v>
      </c>
      <c r="F342" s="420"/>
      <c r="G342" s="420"/>
      <c r="H342" s="420"/>
      <c r="I342" s="420"/>
      <c r="J342"/>
      <c r="K342"/>
      <c r="L342" s="420" t="s">
        <v>36</v>
      </c>
      <c r="M342" s="420"/>
      <c r="N342" s="1"/>
      <c r="O342"/>
      <c r="P342"/>
    </row>
    <row r="343" spans="1:16" s="43" customFormat="1" x14ac:dyDescent="0.25">
      <c r="A343" s="74"/>
      <c r="B343" s="45"/>
      <c r="C343" s="30"/>
      <c r="D343"/>
      <c r="E343" s="30"/>
      <c r="F343" s="46"/>
      <c r="G343" s="46"/>
      <c r="H343" s="30"/>
      <c r="I343" s="46"/>
      <c r="J343"/>
      <c r="K343"/>
      <c r="L343" s="30"/>
      <c r="M343" s="30"/>
      <c r="N343" s="1"/>
      <c r="O343"/>
      <c r="P343"/>
    </row>
    <row r="344" spans="1:16" s="43" customFormat="1" x14ac:dyDescent="0.25">
      <c r="A344" s="74"/>
      <c r="B344" s="45"/>
      <c r="C344" s="30"/>
      <c r="D344"/>
      <c r="E344" s="30"/>
      <c r="F344" s="46"/>
      <c r="G344" s="46"/>
      <c r="H344" s="30"/>
      <c r="I344" s="46"/>
      <c r="J344"/>
      <c r="K344"/>
      <c r="L344" s="30"/>
      <c r="M344" s="30"/>
      <c r="N344" s="1"/>
      <c r="O344"/>
      <c r="P344"/>
    </row>
    <row r="345" spans="1:16" s="43" customFormat="1" x14ac:dyDescent="0.25">
      <c r="A345" s="74"/>
      <c r="B345" s="45"/>
      <c r="C345" s="30"/>
      <c r="D345"/>
      <c r="E345" s="30"/>
      <c r="F345" s="46"/>
      <c r="G345" s="46"/>
      <c r="H345" s="30"/>
      <c r="I345" s="46"/>
      <c r="J345"/>
      <c r="K345"/>
      <c r="L345" s="30"/>
      <c r="M345" s="30"/>
      <c r="N345" s="1"/>
      <c r="O345"/>
      <c r="P345"/>
    </row>
    <row r="346" spans="1:16" s="43" customFormat="1" x14ac:dyDescent="0.25">
      <c r="A346" s="74"/>
      <c r="B346" s="45"/>
      <c r="C346" s="30"/>
      <c r="D346"/>
      <c r="E346" s="30"/>
      <c r="F346" s="46"/>
      <c r="G346" s="46"/>
      <c r="H346" s="30"/>
      <c r="I346" s="46"/>
      <c r="J346"/>
      <c r="K346"/>
      <c r="L346" s="30"/>
      <c r="M346" s="30"/>
      <c r="N346" s="1"/>
      <c r="O346"/>
      <c r="P346"/>
    </row>
    <row r="347" spans="1:16" s="43" customFormat="1" x14ac:dyDescent="0.25">
      <c r="A347" s="74"/>
      <c r="B347" s="45"/>
      <c r="C347" s="30"/>
      <c r="D347"/>
      <c r="E347" s="30"/>
      <c r="F347" s="46"/>
      <c r="G347" s="46"/>
      <c r="H347" s="30"/>
      <c r="I347" s="46"/>
      <c r="J347"/>
      <c r="K347"/>
      <c r="L347" s="30"/>
      <c r="M347" s="30"/>
      <c r="N347" s="1"/>
      <c r="O347"/>
      <c r="P347"/>
    </row>
    <row r="348" spans="1:16" ht="29.25" x14ac:dyDescent="0.5">
      <c r="A348" s="415" t="s">
        <v>0</v>
      </c>
      <c r="B348" s="415"/>
      <c r="C348" s="415"/>
      <c r="D348" s="415"/>
      <c r="E348" s="415"/>
      <c r="F348" s="415"/>
      <c r="G348" s="415"/>
      <c r="H348" s="415"/>
      <c r="I348" s="415"/>
      <c r="J348" s="415"/>
      <c r="K348" s="415"/>
      <c r="L348" s="415"/>
      <c r="M348" s="415"/>
    </row>
    <row r="349" spans="1:16" ht="23.25" x14ac:dyDescent="0.35">
      <c r="A349" s="416" t="s">
        <v>1</v>
      </c>
      <c r="B349" s="416"/>
      <c r="C349" s="416"/>
      <c r="D349" s="416"/>
      <c r="E349" s="416"/>
      <c r="F349" s="416"/>
      <c r="G349" s="416"/>
      <c r="H349" s="416"/>
      <c r="I349" s="416"/>
      <c r="J349" s="416"/>
      <c r="K349" s="416"/>
      <c r="L349" s="416"/>
      <c r="M349" s="416"/>
    </row>
    <row r="350" spans="1:16" ht="23.25" x14ac:dyDescent="0.35">
      <c r="A350" s="395"/>
      <c r="B350" s="396"/>
      <c r="C350" s="395"/>
      <c r="D350" s="395"/>
      <c r="E350" s="395"/>
      <c r="F350" s="395"/>
      <c r="G350" s="395"/>
      <c r="H350" s="395"/>
      <c r="I350" s="395"/>
      <c r="J350" s="395"/>
      <c r="K350" s="395"/>
      <c r="L350" s="395"/>
      <c r="M350" s="395"/>
    </row>
    <row r="351" spans="1:16" ht="15.75" x14ac:dyDescent="0.25">
      <c r="A351" s="435" t="s">
        <v>201</v>
      </c>
      <c r="B351" s="435"/>
      <c r="C351" s="435"/>
      <c r="D351" s="435"/>
      <c r="E351" s="435"/>
      <c r="F351" s="435"/>
      <c r="G351" s="435"/>
      <c r="H351" s="435"/>
      <c r="I351" s="435"/>
      <c r="J351" s="435"/>
      <c r="K351" s="435"/>
      <c r="L351" s="435"/>
      <c r="M351" s="435"/>
    </row>
    <row r="352" spans="1:16" x14ac:dyDescent="0.25">
      <c r="A352" s="8" t="str">
        <f>A330</f>
        <v>PERIODO DEL 16 AL 31 DE OCTUBRE DE 2019</v>
      </c>
      <c r="B352" s="4"/>
      <c r="C352" s="360"/>
      <c r="D352" s="361"/>
      <c r="E352" s="194"/>
      <c r="F352" s="195"/>
      <c r="G352" s="195"/>
      <c r="H352" s="194"/>
      <c r="I352" s="195"/>
      <c r="J352" s="194"/>
      <c r="K352" s="194"/>
      <c r="L352" s="194"/>
      <c r="M352" s="361"/>
    </row>
    <row r="353" spans="1:15" ht="22.5" x14ac:dyDescent="0.25">
      <c r="A353" s="9" t="s">
        <v>7</v>
      </c>
      <c r="B353" s="10" t="s">
        <v>8</v>
      </c>
      <c r="C353" s="9" t="s">
        <v>9</v>
      </c>
      <c r="D353" s="9" t="s">
        <v>10</v>
      </c>
      <c r="E353" s="9" t="s">
        <v>11</v>
      </c>
      <c r="F353" s="11" t="s">
        <v>12</v>
      </c>
      <c r="G353" s="12" t="s">
        <v>13</v>
      </c>
      <c r="H353" s="9" t="s">
        <v>14</v>
      </c>
      <c r="I353" s="13" t="s">
        <v>15</v>
      </c>
      <c r="J353" s="14" t="s">
        <v>16</v>
      </c>
      <c r="K353" s="14" t="s">
        <v>17</v>
      </c>
      <c r="L353" s="15" t="s">
        <v>18</v>
      </c>
      <c r="M353" s="9" t="s">
        <v>19</v>
      </c>
    </row>
    <row r="354" spans="1:15" ht="26.25" customHeight="1" x14ac:dyDescent="0.25">
      <c r="A354" s="146" t="s">
        <v>202</v>
      </c>
      <c r="B354" s="363" t="s">
        <v>195</v>
      </c>
      <c r="C354" s="101">
        <v>113</v>
      </c>
      <c r="D354" s="171">
        <v>15</v>
      </c>
      <c r="E354" s="19">
        <v>2904</v>
      </c>
      <c r="F354" s="60">
        <f>E354*0.05</f>
        <v>145.20000000000002</v>
      </c>
      <c r="G354" s="60"/>
      <c r="H354" s="285">
        <v>49.2</v>
      </c>
      <c r="I354" s="286">
        <v>0</v>
      </c>
      <c r="J354" s="282">
        <v>0</v>
      </c>
      <c r="K354" s="282"/>
      <c r="L354" s="19">
        <f>ROUND(E354+F354-H354+I354-J354-K354,0)</f>
        <v>3000</v>
      </c>
      <c r="M354" s="284"/>
      <c r="O354" s="26" t="s">
        <v>185</v>
      </c>
    </row>
    <row r="355" spans="1:15" ht="20.25" customHeight="1" thickBot="1" x14ac:dyDescent="0.3">
      <c r="B355" s="369"/>
      <c r="D355" s="365" t="s">
        <v>30</v>
      </c>
      <c r="E355" s="203">
        <f t="shared" ref="E355:L355" si="35">SUM(E354:E354)</f>
        <v>2904</v>
      </c>
      <c r="F355" s="203">
        <f t="shared" si="35"/>
        <v>145.20000000000002</v>
      </c>
      <c r="G355" s="203">
        <f>SUM(G354:G354)</f>
        <v>0</v>
      </c>
      <c r="H355" s="203">
        <f t="shared" si="35"/>
        <v>49.2</v>
      </c>
      <c r="I355" s="203">
        <f t="shared" si="35"/>
        <v>0</v>
      </c>
      <c r="J355" s="203">
        <f t="shared" si="35"/>
        <v>0</v>
      </c>
      <c r="K355" s="203">
        <f t="shared" si="35"/>
        <v>0</v>
      </c>
      <c r="L355" s="203">
        <f t="shared" si="35"/>
        <v>3000</v>
      </c>
      <c r="M355" s="399"/>
      <c r="N355" s="353"/>
    </row>
    <row r="356" spans="1:15" ht="20.25" customHeight="1" x14ac:dyDescent="0.25">
      <c r="A356" s="398"/>
      <c r="B356" s="369"/>
      <c r="C356" s="95"/>
      <c r="D356" s="360"/>
      <c r="E356" s="194"/>
      <c r="F356" s="400"/>
      <c r="G356" s="400"/>
      <c r="H356" s="194"/>
      <c r="I356" s="195"/>
      <c r="J356" s="194"/>
      <c r="K356" s="194"/>
      <c r="L356" s="352"/>
      <c r="M356" s="399"/>
      <c r="N356" s="353"/>
    </row>
    <row r="357" spans="1:15" ht="20.25" customHeight="1" x14ac:dyDescent="0.25">
      <c r="A357" s="398"/>
      <c r="B357" s="369"/>
      <c r="C357" s="95"/>
      <c r="D357" s="360"/>
      <c r="E357" s="194"/>
      <c r="F357" s="400"/>
      <c r="G357" s="400"/>
      <c r="H357" s="194"/>
      <c r="I357" s="195"/>
      <c r="J357" s="194"/>
      <c r="K357" s="194"/>
      <c r="L357" s="352"/>
      <c r="M357" s="399"/>
      <c r="N357" s="353"/>
    </row>
    <row r="358" spans="1:15" ht="15.75" x14ac:dyDescent="0.25">
      <c r="A358" s="435" t="s">
        <v>203</v>
      </c>
      <c r="B358" s="435"/>
      <c r="C358" s="435"/>
      <c r="D358" s="435"/>
      <c r="E358" s="435"/>
      <c r="F358" s="435"/>
      <c r="G358" s="435"/>
      <c r="H358" s="435"/>
      <c r="I358" s="435"/>
      <c r="J358" s="435"/>
      <c r="K358" s="435"/>
      <c r="L358" s="435"/>
      <c r="M358" s="435"/>
    </row>
    <row r="359" spans="1:15" x14ac:dyDescent="0.25">
      <c r="A359" s="8" t="str">
        <f>A330</f>
        <v>PERIODO DEL 16 AL 31 DE OCTUBRE DE 2019</v>
      </c>
      <c r="B359" s="4"/>
      <c r="C359" s="360"/>
      <c r="D359" s="361"/>
      <c r="E359" s="194"/>
      <c r="F359" s="195"/>
      <c r="G359" s="195"/>
      <c r="H359" s="194"/>
      <c r="I359" s="195"/>
      <c r="J359" s="194"/>
      <c r="K359" s="194"/>
      <c r="L359" s="194"/>
      <c r="M359" s="361"/>
    </row>
    <row r="360" spans="1:15" ht="22.5" x14ac:dyDescent="0.25">
      <c r="A360" s="9" t="s">
        <v>7</v>
      </c>
      <c r="B360" s="10" t="s">
        <v>8</v>
      </c>
      <c r="C360" s="9" t="s">
        <v>9</v>
      </c>
      <c r="D360" s="9" t="s">
        <v>10</v>
      </c>
      <c r="E360" s="9" t="s">
        <v>11</v>
      </c>
      <c r="F360" s="11" t="s">
        <v>12</v>
      </c>
      <c r="G360" s="12" t="s">
        <v>13</v>
      </c>
      <c r="H360" s="9" t="s">
        <v>14</v>
      </c>
      <c r="I360" s="13" t="s">
        <v>15</v>
      </c>
      <c r="J360" s="14" t="s">
        <v>16</v>
      </c>
      <c r="K360" s="14" t="s">
        <v>17</v>
      </c>
      <c r="L360" s="15" t="s">
        <v>18</v>
      </c>
      <c r="M360" s="9" t="s">
        <v>19</v>
      </c>
    </row>
    <row r="361" spans="1:15" ht="18" x14ac:dyDescent="0.25">
      <c r="A361" s="146" t="s">
        <v>204</v>
      </c>
      <c r="B361" s="363" t="s">
        <v>205</v>
      </c>
      <c r="C361" s="101">
        <v>113</v>
      </c>
      <c r="D361" s="164">
        <v>15</v>
      </c>
      <c r="E361" s="19">
        <v>4450.1000000000004</v>
      </c>
      <c r="F361" s="60">
        <f>E361*0.05</f>
        <v>222.50500000000002</v>
      </c>
      <c r="G361" s="60"/>
      <c r="H361" s="64">
        <v>372.6</v>
      </c>
      <c r="I361" s="65">
        <v>0</v>
      </c>
      <c r="J361" s="64">
        <v>0</v>
      </c>
      <c r="K361" s="64"/>
      <c r="L361" s="19">
        <f>ROUND(E361+F361-H361+I361-J361-K361,0)+G361</f>
        <v>4300</v>
      </c>
      <c r="M361" s="362"/>
    </row>
    <row r="362" spans="1:15" ht="26.25" customHeight="1" x14ac:dyDescent="0.25">
      <c r="A362" s="146" t="s">
        <v>206</v>
      </c>
      <c r="B362" s="363" t="s">
        <v>205</v>
      </c>
      <c r="C362" s="101">
        <v>113</v>
      </c>
      <c r="D362" s="164">
        <v>15</v>
      </c>
      <c r="E362" s="19">
        <v>4120.91</v>
      </c>
      <c r="F362" s="60">
        <f>E362*0.05</f>
        <v>206.0455</v>
      </c>
      <c r="G362" s="60"/>
      <c r="H362" s="64">
        <v>326.95999999999998</v>
      </c>
      <c r="I362" s="65">
        <v>0</v>
      </c>
      <c r="J362" s="64">
        <v>0</v>
      </c>
      <c r="K362" s="64"/>
      <c r="L362" s="19">
        <f>E362+F362-H362+I362-J362-K362+G362</f>
        <v>3999.9955</v>
      </c>
      <c r="M362" s="362"/>
    </row>
    <row r="363" spans="1:15" ht="26.25" customHeight="1" x14ac:dyDescent="0.25">
      <c r="A363" s="169" t="s">
        <v>207</v>
      </c>
      <c r="B363" s="363" t="s">
        <v>205</v>
      </c>
      <c r="C363" s="101">
        <v>113</v>
      </c>
      <c r="D363" s="171">
        <v>15</v>
      </c>
      <c r="E363" s="19">
        <v>3142.53</v>
      </c>
      <c r="F363" s="60">
        <f>E363*0.05+0.07</f>
        <v>157.19650000000001</v>
      </c>
      <c r="G363" s="60"/>
      <c r="H363" s="64">
        <v>95.405536000000012</v>
      </c>
      <c r="I363" s="65">
        <v>0</v>
      </c>
      <c r="J363" s="64">
        <v>0</v>
      </c>
      <c r="K363" s="64"/>
      <c r="L363" s="19">
        <f>E363+F363-H363+I363-J363-K363+G363+0.05</f>
        <v>3204.3709640000002</v>
      </c>
      <c r="M363" s="284"/>
      <c r="O363" s="26" t="s">
        <v>185</v>
      </c>
    </row>
    <row r="364" spans="1:15" ht="20.25" customHeight="1" thickBot="1" x14ac:dyDescent="0.3">
      <c r="A364" s="398"/>
      <c r="B364" s="369"/>
      <c r="D364" s="365" t="s">
        <v>30</v>
      </c>
      <c r="E364" s="203">
        <f>SUM(E361:E363)</f>
        <v>11713.54</v>
      </c>
      <c r="F364" s="203">
        <f t="shared" ref="F364:L364" si="36">SUM(F361:F363)</f>
        <v>585.74700000000007</v>
      </c>
      <c r="G364" s="203">
        <f>SUM(G361:G363)</f>
        <v>0</v>
      </c>
      <c r="H364" s="203">
        <f t="shared" si="36"/>
        <v>794.96553599999993</v>
      </c>
      <c r="I364" s="203">
        <f t="shared" si="36"/>
        <v>0</v>
      </c>
      <c r="J364" s="203">
        <f t="shared" si="36"/>
        <v>0</v>
      </c>
      <c r="K364" s="203">
        <f>SUM(K361:K363)</f>
        <v>0</v>
      </c>
      <c r="L364" s="203">
        <f t="shared" si="36"/>
        <v>11504.366464000001</v>
      </c>
      <c r="M364" s="399"/>
      <c r="N364" s="353"/>
    </row>
    <row r="365" spans="1:15" ht="20.25" customHeight="1" x14ac:dyDescent="0.25">
      <c r="A365" s="398"/>
      <c r="B365" s="369"/>
      <c r="C365" s="95"/>
      <c r="D365" s="360"/>
      <c r="E365" s="194"/>
      <c r="F365" s="400"/>
      <c r="G365" s="400"/>
      <c r="H365" s="194"/>
      <c r="I365" s="195"/>
      <c r="J365" s="194"/>
      <c r="K365" s="194"/>
      <c r="L365" s="352"/>
      <c r="M365" s="399"/>
      <c r="N365" s="353"/>
    </row>
    <row r="366" spans="1:15" ht="15.75" thickBot="1" x14ac:dyDescent="0.3">
      <c r="A366" s="74"/>
      <c r="C366" s="30"/>
      <c r="N366" s="353"/>
    </row>
    <row r="367" spans="1:15" ht="15.75" thickBot="1" x14ac:dyDescent="0.3">
      <c r="A367" s="74"/>
      <c r="B367" s="437" t="s">
        <v>208</v>
      </c>
      <c r="C367" s="438"/>
      <c r="D367" s="408">
        <v>89</v>
      </c>
      <c r="E367" s="42"/>
      <c r="F367" s="409"/>
      <c r="G367" s="409"/>
      <c r="H367" s="42"/>
      <c r="I367" s="409"/>
      <c r="J367" s="42"/>
      <c r="K367" s="42"/>
      <c r="L367" s="410"/>
      <c r="M367" s="1"/>
      <c r="N367"/>
    </row>
    <row r="368" spans="1:15" s="43" customFormat="1" ht="15.75" thickBot="1" x14ac:dyDescent="0.3">
      <c r="A368" s="74"/>
      <c r="B368" s="439" t="s">
        <v>209</v>
      </c>
      <c r="C368" s="440"/>
      <c r="D368" s="440"/>
      <c r="E368" s="411">
        <f t="shared" ref="E368:K368" si="37">+E355+E335+E327+E307+E297+E289+E274+E266+E253+E246+E238+E215+E203+E179+E151+E144+E138+E119+E111+E104+E82+E71+E55+E49+E41+E34+E16+E364</f>
        <v>270786.73550000001</v>
      </c>
      <c r="F368" s="411">
        <f t="shared" si="37"/>
        <v>13539.407775000001</v>
      </c>
      <c r="G368" s="411">
        <f t="shared" si="37"/>
        <v>5016</v>
      </c>
      <c r="H368" s="411">
        <f t="shared" si="37"/>
        <v>11748.234694399998</v>
      </c>
      <c r="I368" s="411">
        <f t="shared" si="37"/>
        <v>2056.2256480000001</v>
      </c>
      <c r="J368" s="411">
        <f t="shared" si="37"/>
        <v>0</v>
      </c>
      <c r="K368" s="411">
        <f t="shared" si="37"/>
        <v>0</v>
      </c>
      <c r="L368" s="411">
        <f>+L355+L335+L327+L307+L297+L289+L274+L266+L253+L246+L238+L215+L203+L179+L151+L144+L138+L119+L111+L104+L82+L71+L55+L49+L41+L34+L16+L364</f>
        <v>279650.20371060009</v>
      </c>
      <c r="M368" s="1"/>
      <c r="N368"/>
      <c r="O368"/>
    </row>
    <row r="369" spans="1:16" s="43" customFormat="1" x14ac:dyDescent="0.25">
      <c r="A369" s="74"/>
      <c r="B369" s="75"/>
      <c r="C369" s="30"/>
      <c r="D369"/>
      <c r="E369"/>
      <c r="F369" s="41"/>
      <c r="G369" s="41"/>
      <c r="H369"/>
      <c r="I369" s="41"/>
      <c r="J369"/>
      <c r="K369"/>
      <c r="L369"/>
      <c r="M369"/>
      <c r="N369" s="1"/>
      <c r="O369"/>
      <c r="P369"/>
    </row>
    <row r="370" spans="1:16" s="43" customFormat="1" x14ac:dyDescent="0.25">
      <c r="A370" s="74"/>
      <c r="B370" s="75"/>
      <c r="C370" s="30"/>
      <c r="D370"/>
      <c r="E370"/>
      <c r="F370" s="41"/>
      <c r="G370" s="41"/>
      <c r="H370"/>
      <c r="I370" s="41"/>
      <c r="J370"/>
      <c r="K370"/>
      <c r="L370"/>
      <c r="M370"/>
      <c r="N370" s="1"/>
      <c r="O370"/>
      <c r="P370"/>
    </row>
    <row r="371" spans="1:16" s="43" customFormat="1" x14ac:dyDescent="0.25">
      <c r="A371" s="74"/>
      <c r="B371" s="75"/>
      <c r="C371" s="30"/>
      <c r="D371"/>
      <c r="E371"/>
      <c r="F371" s="41"/>
      <c r="G371" s="41"/>
      <c r="H371"/>
      <c r="I371" s="41"/>
      <c r="J371"/>
      <c r="K371"/>
      <c r="L371"/>
      <c r="M371"/>
      <c r="N371" s="1"/>
      <c r="O371"/>
      <c r="P371"/>
    </row>
    <row r="372" spans="1:16" s="43" customFormat="1" ht="15.75" thickBot="1" x14ac:dyDescent="0.3">
      <c r="A372" s="36"/>
      <c r="B372" s="135"/>
      <c r="C372" s="412"/>
      <c r="D372"/>
      <c r="E372"/>
      <c r="F372" s="40"/>
      <c r="G372" s="40"/>
      <c r="H372" s="37"/>
      <c r="I372" s="41"/>
      <c r="J372"/>
      <c r="K372"/>
      <c r="L372"/>
      <c r="M372"/>
      <c r="N372" s="1"/>
      <c r="O372"/>
      <c r="P372"/>
    </row>
    <row r="373" spans="1:16" s="1" customFormat="1" x14ac:dyDescent="0.25">
      <c r="A373" s="420" t="s">
        <v>31</v>
      </c>
      <c r="B373" s="420"/>
      <c r="C373" s="420"/>
      <c r="D373" s="420"/>
      <c r="F373" s="421" t="s">
        <v>32</v>
      </c>
      <c r="G373" s="421"/>
      <c r="H373" s="421"/>
      <c r="I373"/>
      <c r="J373"/>
      <c r="K373"/>
      <c r="L373" s="421" t="s">
        <v>33</v>
      </c>
      <c r="M373" s="421"/>
      <c r="O373"/>
      <c r="P373"/>
    </row>
    <row r="374" spans="1:16" s="43" customFormat="1" x14ac:dyDescent="0.25">
      <c r="A374" s="420" t="s">
        <v>34</v>
      </c>
      <c r="B374" s="420"/>
      <c r="C374" s="420"/>
      <c r="D374" s="420"/>
      <c r="E374" s="420" t="s">
        <v>35</v>
      </c>
      <c r="F374" s="420"/>
      <c r="G374" s="420"/>
      <c r="H374" s="420"/>
      <c r="I374" s="420"/>
      <c r="J374"/>
      <c r="K374"/>
      <c r="L374" s="420" t="s">
        <v>36</v>
      </c>
      <c r="M374" s="420"/>
      <c r="N374" s="1"/>
      <c r="O374"/>
      <c r="P374"/>
    </row>
    <row r="375" spans="1:16" s="43" customFormat="1" x14ac:dyDescent="0.25">
      <c r="A375" s="74"/>
      <c r="B375" s="75"/>
      <c r="C375" s="30"/>
      <c r="D375"/>
      <c r="E375"/>
      <c r="F375" s="41"/>
      <c r="G375" s="41"/>
      <c r="H375"/>
      <c r="I375" s="41"/>
      <c r="J375"/>
      <c r="K375"/>
      <c r="L375" s="413"/>
      <c r="M375"/>
      <c r="N375" s="1"/>
      <c r="O375"/>
      <c r="P375"/>
    </row>
    <row r="376" spans="1:16" s="43" customFormat="1" x14ac:dyDescent="0.25">
      <c r="A376" s="74"/>
      <c r="B376" s="75"/>
      <c r="C376" s="30"/>
      <c r="D376"/>
      <c r="E376"/>
      <c r="F376" s="41"/>
      <c r="G376" s="41"/>
      <c r="H376"/>
      <c r="I376" s="41"/>
      <c r="J376"/>
      <c r="K376"/>
      <c r="L376" s="413"/>
      <c r="M376"/>
      <c r="N376" s="1"/>
      <c r="O376"/>
      <c r="P376"/>
    </row>
    <row r="377" spans="1:16" s="43" customFormat="1" x14ac:dyDescent="0.25">
      <c r="A377" s="74"/>
      <c r="B377" s="75"/>
      <c r="C377" s="30"/>
      <c r="D377"/>
      <c r="E377"/>
      <c r="F377" s="41"/>
      <c r="G377" s="41"/>
      <c r="H377"/>
      <c r="I377" s="41"/>
      <c r="J377"/>
      <c r="K377"/>
      <c r="L377" s="413"/>
      <c r="M377"/>
      <c r="N377" s="1"/>
      <c r="O377"/>
      <c r="P377"/>
    </row>
    <row r="378" spans="1:16" s="43" customFormat="1" x14ac:dyDescent="0.25">
      <c r="A378" s="74"/>
      <c r="B378" s="75"/>
      <c r="C378" s="30"/>
      <c r="D378"/>
      <c r="E378"/>
      <c r="F378" s="41"/>
      <c r="G378" s="41"/>
      <c r="H378"/>
      <c r="I378" s="41"/>
      <c r="J378"/>
      <c r="K378"/>
      <c r="L378" s="310"/>
      <c r="M378"/>
      <c r="N378" s="1"/>
      <c r="O378"/>
      <c r="P378"/>
    </row>
    <row r="379" spans="1:16" s="43" customFormat="1" x14ac:dyDescent="0.25">
      <c r="A379" s="74"/>
      <c r="B379" s="75"/>
      <c r="C379" s="30"/>
      <c r="D379"/>
      <c r="E379"/>
      <c r="F379" s="41"/>
      <c r="G379" s="41"/>
      <c r="H379"/>
      <c r="I379" s="41"/>
      <c r="J379"/>
      <c r="K379"/>
      <c r="L379" s="413"/>
      <c r="M379"/>
      <c r="N379" s="1"/>
      <c r="O379"/>
      <c r="P379"/>
    </row>
    <row r="380" spans="1:16" s="43" customFormat="1" x14ac:dyDescent="0.25">
      <c r="A380" s="74"/>
      <c r="B380" s="75"/>
      <c r="C380" s="30"/>
      <c r="D380"/>
      <c r="E380"/>
      <c r="F380" s="41"/>
      <c r="G380" s="41"/>
      <c r="H380"/>
      <c r="I380" s="41"/>
      <c r="J380"/>
      <c r="K380"/>
      <c r="L380" s="414"/>
      <c r="M380"/>
      <c r="N380" s="1"/>
      <c r="O380"/>
      <c r="P380"/>
    </row>
    <row r="381" spans="1:16" s="43" customFormat="1" x14ac:dyDescent="0.25">
      <c r="A381" s="74"/>
      <c r="B381" s="75"/>
      <c r="C381" s="30"/>
      <c r="D381"/>
      <c r="E381"/>
      <c r="F381" s="41"/>
      <c r="G381" s="41"/>
      <c r="H381"/>
      <c r="I381" s="41"/>
      <c r="J381"/>
      <c r="K381"/>
      <c r="L381" s="349"/>
      <c r="M381"/>
      <c r="N381" s="1"/>
      <c r="O381"/>
      <c r="P381"/>
    </row>
    <row r="382" spans="1:16" s="1" customFormat="1" x14ac:dyDescent="0.25">
      <c r="A382" s="74"/>
      <c r="B382" s="75"/>
      <c r="C382" s="30"/>
      <c r="D382"/>
      <c r="E382"/>
      <c r="F382" s="41"/>
      <c r="G382" s="41"/>
      <c r="H382"/>
      <c r="I382" s="41"/>
      <c r="J382"/>
      <c r="K382"/>
      <c r="L382" s="194"/>
      <c r="M382"/>
      <c r="O382"/>
      <c r="P382"/>
    </row>
    <row r="383" spans="1:16" s="1" customFormat="1" x14ac:dyDescent="0.25">
      <c r="A383"/>
      <c r="B383" s="75"/>
      <c r="C383"/>
      <c r="D383"/>
      <c r="E383"/>
      <c r="F383" s="41"/>
      <c r="G383" s="41"/>
      <c r="H383"/>
      <c r="I383" s="41"/>
      <c r="J383"/>
      <c r="K383"/>
      <c r="L383" s="194"/>
      <c r="M383"/>
      <c r="O383"/>
      <c r="P383"/>
    </row>
    <row r="386" spans="1:16" s="1" customFormat="1" x14ac:dyDescent="0.25">
      <c r="A386"/>
      <c r="B386" s="75"/>
      <c r="C386"/>
      <c r="D386"/>
      <c r="E386"/>
      <c r="F386" s="41"/>
      <c r="G386" s="41"/>
      <c r="H386"/>
      <c r="I386" s="41"/>
      <c r="J386"/>
      <c r="K386"/>
      <c r="L386" s="22"/>
      <c r="M386"/>
      <c r="O386"/>
      <c r="P386"/>
    </row>
  </sheetData>
  <mergeCells count="138">
    <mergeCell ref="A373:D373"/>
    <mergeCell ref="F373:H373"/>
    <mergeCell ref="L373:M373"/>
    <mergeCell ref="A374:D374"/>
    <mergeCell ref="E374:I374"/>
    <mergeCell ref="L374:M374"/>
    <mergeCell ref="A348:M348"/>
    <mergeCell ref="A349:M349"/>
    <mergeCell ref="A351:M351"/>
    <mergeCell ref="A358:M358"/>
    <mergeCell ref="B367:C367"/>
    <mergeCell ref="B368:D368"/>
    <mergeCell ref="A329:M329"/>
    <mergeCell ref="A341:D341"/>
    <mergeCell ref="F341:H341"/>
    <mergeCell ref="L341:M341"/>
    <mergeCell ref="A342:D342"/>
    <mergeCell ref="E342:I342"/>
    <mergeCell ref="L342:M342"/>
    <mergeCell ref="A311:D311"/>
    <mergeCell ref="E311:I311"/>
    <mergeCell ref="L311:M311"/>
    <mergeCell ref="A312:M312"/>
    <mergeCell ref="A313:M313"/>
    <mergeCell ref="A315:M315"/>
    <mergeCell ref="A293:M293"/>
    <mergeCell ref="A300:M300"/>
    <mergeCell ref="M302:M303"/>
    <mergeCell ref="A310:D310"/>
    <mergeCell ref="F310:H310"/>
    <mergeCell ref="L310:M310"/>
    <mergeCell ref="A279:D279"/>
    <mergeCell ref="E279:I279"/>
    <mergeCell ref="L279:M279"/>
    <mergeCell ref="A281:M281"/>
    <mergeCell ref="A282:M282"/>
    <mergeCell ref="A284:M284"/>
    <mergeCell ref="A258:M258"/>
    <mergeCell ref="A259:M259"/>
    <mergeCell ref="A262:M262"/>
    <mergeCell ref="A269:L269"/>
    <mergeCell ref="M270:M271"/>
    <mergeCell ref="A278:D278"/>
    <mergeCell ref="F278:H278"/>
    <mergeCell ref="L278:M278"/>
    <mergeCell ref="A256:D256"/>
    <mergeCell ref="F256:H256"/>
    <mergeCell ref="L256:M256"/>
    <mergeCell ref="A257:D257"/>
    <mergeCell ref="E257:I257"/>
    <mergeCell ref="L257:M257"/>
    <mergeCell ref="A227:M227"/>
    <mergeCell ref="A228:M228"/>
    <mergeCell ref="A230:L230"/>
    <mergeCell ref="M231:M232"/>
    <mergeCell ref="A241:M241"/>
    <mergeCell ref="A248:M248"/>
    <mergeCell ref="M199:M200"/>
    <mergeCell ref="A206:M206"/>
    <mergeCell ref="A220:D220"/>
    <mergeCell ref="F220:H220"/>
    <mergeCell ref="L220:M220"/>
    <mergeCell ref="A221:D221"/>
    <mergeCell ref="E221:I221"/>
    <mergeCell ref="L221:M221"/>
    <mergeCell ref="A184:D184"/>
    <mergeCell ref="E184:I184"/>
    <mergeCell ref="L184:M184"/>
    <mergeCell ref="A194:M194"/>
    <mergeCell ref="A195:M195"/>
    <mergeCell ref="A198:L198"/>
    <mergeCell ref="A161:M161"/>
    <mergeCell ref="A162:M162"/>
    <mergeCell ref="A164:L164"/>
    <mergeCell ref="M165:M166"/>
    <mergeCell ref="A183:D183"/>
    <mergeCell ref="F183:H183"/>
    <mergeCell ref="L183:M183"/>
    <mergeCell ref="A157:D157"/>
    <mergeCell ref="F157:H157"/>
    <mergeCell ref="L157:M157"/>
    <mergeCell ref="A158:D158"/>
    <mergeCell ref="E158:I158"/>
    <mergeCell ref="L158:M158"/>
    <mergeCell ref="A128:M128"/>
    <mergeCell ref="A129:M129"/>
    <mergeCell ref="A131:J131"/>
    <mergeCell ref="M131:M132"/>
    <mergeCell ref="A140:J140"/>
    <mergeCell ref="A146:L146"/>
    <mergeCell ref="M146:M147"/>
    <mergeCell ref="A125:D125"/>
    <mergeCell ref="F125:H125"/>
    <mergeCell ref="L125:M125"/>
    <mergeCell ref="A126:D126"/>
    <mergeCell ref="E126:I126"/>
    <mergeCell ref="L126:M126"/>
    <mergeCell ref="A94:M94"/>
    <mergeCell ref="A95:M95"/>
    <mergeCell ref="A97:L97"/>
    <mergeCell ref="M97:M98"/>
    <mergeCell ref="A106:L106"/>
    <mergeCell ref="A115:L115"/>
    <mergeCell ref="A73:L73"/>
    <mergeCell ref="A88:D88"/>
    <mergeCell ref="F88:H88"/>
    <mergeCell ref="L88:M88"/>
    <mergeCell ref="A89:D89"/>
    <mergeCell ref="E89:I89"/>
    <mergeCell ref="L89:M89"/>
    <mergeCell ref="A59:D59"/>
    <mergeCell ref="E59:I59"/>
    <mergeCell ref="L59:M59"/>
    <mergeCell ref="A61:M61"/>
    <mergeCell ref="A62:M62"/>
    <mergeCell ref="A64:L64"/>
    <mergeCell ref="M64:M65"/>
    <mergeCell ref="A50:L50"/>
    <mergeCell ref="A58:D58"/>
    <mergeCell ref="F58:H58"/>
    <mergeCell ref="L58:M58"/>
    <mergeCell ref="A22:D22"/>
    <mergeCell ref="E22:I22"/>
    <mergeCell ref="L22:M22"/>
    <mergeCell ref="A26:M26"/>
    <mergeCell ref="A27:M27"/>
    <mergeCell ref="A29:L29"/>
    <mergeCell ref="M29:M30"/>
    <mergeCell ref="A1:M1"/>
    <mergeCell ref="A2:M2"/>
    <mergeCell ref="A4:L4"/>
    <mergeCell ref="M4:M5"/>
    <mergeCell ref="A21:D21"/>
    <mergeCell ref="F21:H21"/>
    <mergeCell ref="L21:M21"/>
    <mergeCell ref="A36:L36"/>
    <mergeCell ref="A42:J42"/>
    <mergeCell ref="M42:M43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9" manualBreakCount="9">
    <brk id="25" max="16383" man="1"/>
    <brk id="59" max="16383" man="1"/>
    <brk id="92" max="16383" man="1"/>
    <brk id="127" max="16383" man="1"/>
    <brk id="160" max="16383" man="1"/>
    <brk id="193" max="16383" man="1"/>
    <brk id="257" max="16383" man="1"/>
    <brk id="280" max="16383" man="1"/>
    <brk id="3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OCT</vt:lpstr>
      <vt:lpstr>'2 OCT'!Área_de_impresión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2020-03-09T05:08:40Z</dcterms:created>
  <dcterms:modified xsi:type="dcterms:W3CDTF">2020-03-09T05:34:42Z</dcterms:modified>
</cp:coreProperties>
</file>