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FALTANTES ABRIL\Nominas y Plantillas\"/>
    </mc:Choice>
  </mc:AlternateContent>
  <xr:revisionPtr revIDLastSave="0" documentId="13_ncr:1_{2D72FC7E-2268-4BAC-9981-44F27EEF9564}" xr6:coauthVersionLast="45" xr6:coauthVersionMax="45" xr10:uidLastSave="{00000000-0000-0000-0000-000000000000}"/>
  <bookViews>
    <workbookView xWindow="-120" yWindow="-120" windowWidth="20730" windowHeight="11160" xr2:uid="{18AFFD0F-2E06-4FD0-B9F2-5615A0B47DA9}"/>
  </bookViews>
  <sheets>
    <sheet name="1 MAR" sheetId="1" r:id="rId1"/>
  </sheets>
  <externalReferences>
    <externalReference r:id="rId2"/>
  </externalReferences>
  <definedNames>
    <definedName name="_xlnm.Print_Area" localSheetId="0">'1 MAR'!$B$1:$R$367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8" i="1" l="1"/>
  <c r="P354" i="1"/>
  <c r="O354" i="1"/>
  <c r="N354" i="1"/>
  <c r="L354" i="1"/>
  <c r="K354" i="1"/>
  <c r="H354" i="1"/>
  <c r="G354" i="1"/>
  <c r="Q353" i="1"/>
  <c r="J353" i="1"/>
  <c r="I353" i="1"/>
  <c r="H353" i="1"/>
  <c r="Q352" i="1"/>
  <c r="J352" i="1"/>
  <c r="I352" i="1"/>
  <c r="H352" i="1"/>
  <c r="Q351" i="1"/>
  <c r="Q354" i="1" s="1"/>
  <c r="J351" i="1"/>
  <c r="J354" i="1" s="1"/>
  <c r="I351" i="1"/>
  <c r="I354" i="1" s="1"/>
  <c r="H351" i="1"/>
  <c r="P345" i="1"/>
  <c r="O345" i="1"/>
  <c r="N345" i="1"/>
  <c r="L345" i="1"/>
  <c r="K345" i="1"/>
  <c r="G345" i="1"/>
  <c r="J344" i="1"/>
  <c r="H344" i="1"/>
  <c r="H345" i="1" s="1"/>
  <c r="P327" i="1"/>
  <c r="O327" i="1"/>
  <c r="N327" i="1"/>
  <c r="L327" i="1"/>
  <c r="K327" i="1"/>
  <c r="H327" i="1"/>
  <c r="G327" i="1"/>
  <c r="Q325" i="1"/>
  <c r="J325" i="1"/>
  <c r="I325" i="1"/>
  <c r="I327" i="1" s="1"/>
  <c r="H325" i="1"/>
  <c r="Q324" i="1"/>
  <c r="Q327" i="1" s="1"/>
  <c r="J324" i="1"/>
  <c r="J327" i="1" s="1"/>
  <c r="P319" i="1"/>
  <c r="O319" i="1"/>
  <c r="N319" i="1"/>
  <c r="L319" i="1"/>
  <c r="K319" i="1"/>
  <c r="G319" i="1"/>
  <c r="J318" i="1"/>
  <c r="H318" i="1"/>
  <c r="J317" i="1"/>
  <c r="Q317" i="1" s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H319" i="1" s="1"/>
  <c r="P292" i="1"/>
  <c r="O292" i="1"/>
  <c r="N292" i="1"/>
  <c r="L292" i="1"/>
  <c r="K292" i="1"/>
  <c r="J292" i="1"/>
  <c r="I292" i="1"/>
  <c r="H292" i="1"/>
  <c r="G292" i="1"/>
  <c r="Q291" i="1"/>
  <c r="Q292" i="1" s="1"/>
  <c r="J291" i="1"/>
  <c r="P281" i="1"/>
  <c r="O281" i="1"/>
  <c r="N281" i="1"/>
  <c r="L281" i="1"/>
  <c r="K281" i="1"/>
  <c r="J280" i="1"/>
  <c r="G280" i="1"/>
  <c r="G281" i="1" s="1"/>
  <c r="Q279" i="1"/>
  <c r="J279" i="1"/>
  <c r="I279" i="1"/>
  <c r="I281" i="1" s="1"/>
  <c r="H279" i="1"/>
  <c r="H281" i="1" s="1"/>
  <c r="P266" i="1"/>
  <c r="O266" i="1"/>
  <c r="N266" i="1"/>
  <c r="L266" i="1"/>
  <c r="K266" i="1"/>
  <c r="I266" i="1"/>
  <c r="H266" i="1"/>
  <c r="J265" i="1"/>
  <c r="J266" i="1" s="1"/>
  <c r="G265" i="1"/>
  <c r="P258" i="1"/>
  <c r="O258" i="1"/>
  <c r="N258" i="1"/>
  <c r="L258" i="1"/>
  <c r="K258" i="1"/>
  <c r="I258" i="1"/>
  <c r="H258" i="1"/>
  <c r="G258" i="1"/>
  <c r="J257" i="1"/>
  <c r="P245" i="1"/>
  <c r="O245" i="1"/>
  <c r="N245" i="1"/>
  <c r="L245" i="1"/>
  <c r="K245" i="1"/>
  <c r="I245" i="1"/>
  <c r="H245" i="1"/>
  <c r="G243" i="1"/>
  <c r="P238" i="1"/>
  <c r="O238" i="1"/>
  <c r="N238" i="1"/>
  <c r="L238" i="1"/>
  <c r="K238" i="1"/>
  <c r="I238" i="1"/>
  <c r="H238" i="1"/>
  <c r="Q237" i="1"/>
  <c r="J237" i="1"/>
  <c r="G236" i="1"/>
  <c r="P230" i="1"/>
  <c r="O230" i="1"/>
  <c r="N230" i="1"/>
  <c r="L230" i="1"/>
  <c r="K230" i="1"/>
  <c r="G229" i="1"/>
  <c r="J228" i="1"/>
  <c r="H228" i="1"/>
  <c r="J227" i="1"/>
  <c r="Q227" i="1" s="1"/>
  <c r="P204" i="1"/>
  <c r="O204" i="1"/>
  <c r="N204" i="1"/>
  <c r="L204" i="1"/>
  <c r="K204" i="1"/>
  <c r="J203" i="1"/>
  <c r="Q203" i="1" s="1"/>
  <c r="H203" i="1"/>
  <c r="J202" i="1"/>
  <c r="Q202" i="1" s="1"/>
  <c r="H202" i="1"/>
  <c r="J201" i="1"/>
  <c r="Q201" i="1" s="1"/>
  <c r="H201" i="1"/>
  <c r="G200" i="1"/>
  <c r="J200" i="1" s="1"/>
  <c r="H199" i="1"/>
  <c r="H204" i="1" s="1"/>
  <c r="G199" i="1"/>
  <c r="Q198" i="1"/>
  <c r="J198" i="1"/>
  <c r="I198" i="1"/>
  <c r="H198" i="1"/>
  <c r="P175" i="1"/>
  <c r="O175" i="1"/>
  <c r="N175" i="1"/>
  <c r="L175" i="1"/>
  <c r="G174" i="1"/>
  <c r="J174" i="1" s="1"/>
  <c r="I174" i="1" s="1"/>
  <c r="K173" i="1"/>
  <c r="K175" i="1" s="1"/>
  <c r="G173" i="1"/>
  <c r="J172" i="1"/>
  <c r="K171" i="1"/>
  <c r="G171" i="1"/>
  <c r="K170" i="1"/>
  <c r="J170" i="1"/>
  <c r="Q170" i="1" s="1"/>
  <c r="H170" i="1"/>
  <c r="K169" i="1"/>
  <c r="G169" i="1"/>
  <c r="H169" i="1" s="1"/>
  <c r="J168" i="1"/>
  <c r="Q168" i="1" s="1"/>
  <c r="H168" i="1"/>
  <c r="J167" i="1"/>
  <c r="Q167" i="1" s="1"/>
  <c r="H167" i="1"/>
  <c r="J166" i="1"/>
  <c r="Q166" i="1" s="1"/>
  <c r="H166" i="1"/>
  <c r="J165" i="1"/>
  <c r="Q165" i="1" s="1"/>
  <c r="H165" i="1"/>
  <c r="P148" i="1"/>
  <c r="O148" i="1"/>
  <c r="N148" i="1"/>
  <c r="L148" i="1"/>
  <c r="K148" i="1"/>
  <c r="G148" i="1"/>
  <c r="J146" i="1"/>
  <c r="H146" i="1"/>
  <c r="H148" i="1" s="1"/>
  <c r="P141" i="1"/>
  <c r="O141" i="1"/>
  <c r="N141" i="1"/>
  <c r="L141" i="1"/>
  <c r="K141" i="1"/>
  <c r="J141" i="1"/>
  <c r="I141" i="1"/>
  <c r="H141" i="1"/>
  <c r="G141" i="1"/>
  <c r="Q140" i="1"/>
  <c r="Q141" i="1" s="1"/>
  <c r="J140" i="1"/>
  <c r="P135" i="1"/>
  <c r="O135" i="1"/>
  <c r="N135" i="1"/>
  <c r="L135" i="1"/>
  <c r="K135" i="1"/>
  <c r="I135" i="1"/>
  <c r="H135" i="1"/>
  <c r="G135" i="1"/>
  <c r="J134" i="1"/>
  <c r="Q134" i="1" s="1"/>
  <c r="J133" i="1"/>
  <c r="Q133" i="1" s="1"/>
  <c r="Q132" i="1"/>
  <c r="J131" i="1"/>
  <c r="Q131" i="1" s="1"/>
  <c r="P117" i="1"/>
  <c r="O117" i="1"/>
  <c r="N117" i="1"/>
  <c r="L117" i="1"/>
  <c r="K117" i="1"/>
  <c r="I117" i="1"/>
  <c r="H117" i="1"/>
  <c r="G117" i="1"/>
  <c r="J116" i="1"/>
  <c r="J117" i="1" s="1"/>
  <c r="P109" i="1"/>
  <c r="O109" i="1"/>
  <c r="N109" i="1"/>
  <c r="L109" i="1"/>
  <c r="K109" i="1"/>
  <c r="G108" i="1"/>
  <c r="G107" i="1"/>
  <c r="G109" i="1" s="1"/>
  <c r="P102" i="1"/>
  <c r="O102" i="1"/>
  <c r="N102" i="1"/>
  <c r="L102" i="1"/>
  <c r="J101" i="1"/>
  <c r="Q101" i="1" s="1"/>
  <c r="H101" i="1"/>
  <c r="K100" i="1"/>
  <c r="G100" i="1"/>
  <c r="G102" i="1" s="1"/>
  <c r="J99" i="1"/>
  <c r="Q99" i="1" s="1"/>
  <c r="H99" i="1"/>
  <c r="K98" i="1"/>
  <c r="K102" i="1" s="1"/>
  <c r="J98" i="1"/>
  <c r="I98" i="1" s="1"/>
  <c r="H98" i="1"/>
  <c r="P82" i="1"/>
  <c r="O82" i="1"/>
  <c r="N82" i="1"/>
  <c r="L82" i="1"/>
  <c r="K82" i="1"/>
  <c r="J81" i="1"/>
  <c r="Q81" i="1" s="1"/>
  <c r="G80" i="1"/>
  <c r="J79" i="1"/>
  <c r="Q79" i="1" s="1"/>
  <c r="H79" i="1"/>
  <c r="J78" i="1"/>
  <c r="Q78" i="1" s="1"/>
  <c r="H78" i="1"/>
  <c r="J77" i="1"/>
  <c r="Q77" i="1" s="1"/>
  <c r="J76" i="1"/>
  <c r="H76" i="1"/>
  <c r="P71" i="1"/>
  <c r="O71" i="1"/>
  <c r="N71" i="1"/>
  <c r="L71" i="1"/>
  <c r="K71" i="1"/>
  <c r="G71" i="1"/>
  <c r="J70" i="1"/>
  <c r="Q70" i="1" s="1"/>
  <c r="J69" i="1"/>
  <c r="Q69" i="1" s="1"/>
  <c r="J68" i="1"/>
  <c r="Q68" i="1" s="1"/>
  <c r="H68" i="1"/>
  <c r="J67" i="1"/>
  <c r="H67" i="1"/>
  <c r="H71" i="1" s="1"/>
  <c r="P55" i="1"/>
  <c r="O55" i="1"/>
  <c r="N55" i="1"/>
  <c r="L55" i="1"/>
  <c r="K55" i="1"/>
  <c r="Q54" i="1"/>
  <c r="J54" i="1"/>
  <c r="G53" i="1"/>
  <c r="P49" i="1"/>
  <c r="O49" i="1"/>
  <c r="N49" i="1"/>
  <c r="L49" i="1"/>
  <c r="K49" i="1"/>
  <c r="G49" i="1"/>
  <c r="J48" i="1"/>
  <c r="Q48" i="1" s="1"/>
  <c r="H48" i="1"/>
  <c r="J47" i="1"/>
  <c r="Q47" i="1" s="1"/>
  <c r="J46" i="1"/>
  <c r="Q46" i="1" s="1"/>
  <c r="H46" i="1"/>
  <c r="J45" i="1"/>
  <c r="Q45" i="1" s="1"/>
  <c r="Q49" i="1" s="1"/>
  <c r="H45" i="1"/>
  <c r="H49" i="1" s="1"/>
  <c r="P41" i="1"/>
  <c r="O41" i="1"/>
  <c r="N41" i="1"/>
  <c r="L41" i="1"/>
  <c r="K41" i="1"/>
  <c r="G41" i="1"/>
  <c r="J40" i="1"/>
  <c r="H40" i="1"/>
  <c r="J39" i="1"/>
  <c r="H39" i="1"/>
  <c r="P34" i="1"/>
  <c r="O34" i="1"/>
  <c r="N34" i="1"/>
  <c r="L34" i="1"/>
  <c r="K34" i="1"/>
  <c r="J34" i="1"/>
  <c r="G34" i="1"/>
  <c r="Q33" i="1"/>
  <c r="J33" i="1"/>
  <c r="I33" i="1"/>
  <c r="H33" i="1"/>
  <c r="Q32" i="1"/>
  <c r="Q34" i="1" s="1"/>
  <c r="J32" i="1"/>
  <c r="I32" i="1"/>
  <c r="H32" i="1"/>
  <c r="C30" i="1"/>
  <c r="C37" i="1" s="1"/>
  <c r="C43" i="1" s="1"/>
  <c r="C51" i="1" s="1"/>
  <c r="C65" i="1" s="1"/>
  <c r="C74" i="1" s="1"/>
  <c r="C96" i="1" s="1"/>
  <c r="C105" i="1" s="1"/>
  <c r="P16" i="1"/>
  <c r="O16" i="1"/>
  <c r="N16" i="1"/>
  <c r="L16" i="1"/>
  <c r="K16" i="1"/>
  <c r="G16" i="1"/>
  <c r="J15" i="1"/>
  <c r="H15" i="1"/>
  <c r="J14" i="1"/>
  <c r="Q14" i="1" s="1"/>
  <c r="H14" i="1"/>
  <c r="J13" i="1"/>
  <c r="Q13" i="1" s="1"/>
  <c r="H13" i="1"/>
  <c r="J12" i="1"/>
  <c r="Q12" i="1" s="1"/>
  <c r="H12" i="1"/>
  <c r="J11" i="1"/>
  <c r="Q11" i="1" s="1"/>
  <c r="H11" i="1"/>
  <c r="J10" i="1"/>
  <c r="Q10" i="1" s="1"/>
  <c r="H10" i="1"/>
  <c r="J9" i="1"/>
  <c r="Q9" i="1" s="1"/>
  <c r="H9" i="1"/>
  <c r="J8" i="1"/>
  <c r="Q8" i="1" s="1"/>
  <c r="H8" i="1"/>
  <c r="J7" i="1"/>
  <c r="J16" i="1" s="1"/>
  <c r="H7" i="1"/>
  <c r="J49" i="1" l="1"/>
  <c r="Q80" i="1"/>
  <c r="J80" i="1"/>
  <c r="I80" i="1" s="1"/>
  <c r="G82" i="1"/>
  <c r="J107" i="1"/>
  <c r="J169" i="1"/>
  <c r="I169" i="1" s="1"/>
  <c r="G175" i="1"/>
  <c r="I45" i="1"/>
  <c r="I46" i="1"/>
  <c r="I48" i="1"/>
  <c r="J71" i="1"/>
  <c r="I76" i="1"/>
  <c r="Q76" i="1"/>
  <c r="I78" i="1"/>
  <c r="I79" i="1"/>
  <c r="H80" i="1"/>
  <c r="H82" i="1" s="1"/>
  <c r="H107" i="1"/>
  <c r="H109" i="1" s="1"/>
  <c r="I165" i="1"/>
  <c r="I166" i="1"/>
  <c r="I167" i="1"/>
  <c r="I168" i="1"/>
  <c r="I170" i="1"/>
  <c r="G204" i="1"/>
  <c r="J199" i="1"/>
  <c r="I199" i="1" s="1"/>
  <c r="Q200" i="1"/>
  <c r="I201" i="1"/>
  <c r="I202" i="1"/>
  <c r="I203" i="1"/>
  <c r="Q265" i="1"/>
  <c r="Q266" i="1" s="1"/>
  <c r="G266" i="1"/>
  <c r="C129" i="1"/>
  <c r="C138" i="1" s="1"/>
  <c r="C144" i="1" s="1"/>
  <c r="C163" i="1" s="1"/>
  <c r="C196" i="1" s="1"/>
  <c r="C225" i="1" s="1"/>
  <c r="C114" i="1"/>
  <c r="J41" i="1"/>
  <c r="Q39" i="1"/>
  <c r="I39" i="1"/>
  <c r="Q40" i="1"/>
  <c r="I40" i="1"/>
  <c r="I7" i="1"/>
  <c r="Q7" i="1"/>
  <c r="I8" i="1"/>
  <c r="I9" i="1"/>
  <c r="I10" i="1"/>
  <c r="I11" i="1"/>
  <c r="I12" i="1"/>
  <c r="I13" i="1"/>
  <c r="I14" i="1"/>
  <c r="Q15" i="1"/>
  <c r="I15" i="1"/>
  <c r="G55" i="1"/>
  <c r="J53" i="1"/>
  <c r="H53" i="1"/>
  <c r="H55" i="1" s="1"/>
  <c r="Q53" i="1"/>
  <c r="Q55" i="1" s="1"/>
  <c r="I67" i="1"/>
  <c r="Q67" i="1"/>
  <c r="Q71" i="1" s="1"/>
  <c r="I68" i="1"/>
  <c r="Q98" i="1"/>
  <c r="I99" i="1"/>
  <c r="H100" i="1"/>
  <c r="H102" i="1" s="1"/>
  <c r="J100" i="1"/>
  <c r="I100" i="1" s="1"/>
  <c r="I101" i="1"/>
  <c r="I107" i="1"/>
  <c r="I109" i="1" s="1"/>
  <c r="Q107" i="1"/>
  <c r="J108" i="1"/>
  <c r="Q108" i="1" s="1"/>
  <c r="Q116" i="1"/>
  <c r="Q117" i="1" s="1"/>
  <c r="J135" i="1"/>
  <c r="H175" i="1"/>
  <c r="J171" i="1"/>
  <c r="I171" i="1" s="1"/>
  <c r="J173" i="1"/>
  <c r="I173" i="1" s="1"/>
  <c r="H173" i="1"/>
  <c r="I204" i="1"/>
  <c r="Q228" i="1"/>
  <c r="I228" i="1"/>
  <c r="G238" i="1"/>
  <c r="J236" i="1"/>
  <c r="J238" i="1" s="1"/>
  <c r="J258" i="1"/>
  <c r="Q257" i="1"/>
  <c r="Q258" i="1" s="1"/>
  <c r="J319" i="1"/>
  <c r="Q310" i="1"/>
  <c r="I310" i="1"/>
  <c r="Q311" i="1"/>
  <c r="I311" i="1"/>
  <c r="Q312" i="1"/>
  <c r="I312" i="1"/>
  <c r="Q313" i="1"/>
  <c r="I313" i="1"/>
  <c r="Q314" i="1"/>
  <c r="I314" i="1"/>
  <c r="Q315" i="1"/>
  <c r="I315" i="1"/>
  <c r="Q316" i="1"/>
  <c r="I316" i="1"/>
  <c r="J345" i="1"/>
  <c r="Q344" i="1"/>
  <c r="Q345" i="1" s="1"/>
  <c r="I344" i="1"/>
  <c r="I345" i="1" s="1"/>
  <c r="L358" i="1"/>
  <c r="O358" i="1"/>
  <c r="Q135" i="1"/>
  <c r="J148" i="1"/>
  <c r="Q146" i="1"/>
  <c r="Q148" i="1" s="1"/>
  <c r="I146" i="1"/>
  <c r="I148" i="1" s="1"/>
  <c r="Q172" i="1"/>
  <c r="I172" i="1"/>
  <c r="Q174" i="1"/>
  <c r="J204" i="1"/>
  <c r="G230" i="1"/>
  <c r="J229" i="1"/>
  <c r="I229" i="1" s="1"/>
  <c r="H229" i="1"/>
  <c r="H230" i="1" s="1"/>
  <c r="Q229" i="1"/>
  <c r="G245" i="1"/>
  <c r="J243" i="1"/>
  <c r="J281" i="1"/>
  <c r="Q280" i="1"/>
  <c r="Q281" i="1" s="1"/>
  <c r="Q318" i="1"/>
  <c r="I318" i="1"/>
  <c r="G358" i="1"/>
  <c r="K358" i="1"/>
  <c r="N358" i="1"/>
  <c r="P358" i="1"/>
  <c r="Q199" i="1"/>
  <c r="Q204" i="1" s="1"/>
  <c r="I175" i="1" l="1"/>
  <c r="I82" i="1"/>
  <c r="I49" i="1"/>
  <c r="Q236" i="1"/>
  <c r="Q238" i="1" s="1"/>
  <c r="H358" i="1"/>
  <c r="Q230" i="1"/>
  <c r="Q171" i="1"/>
  <c r="Q169" i="1"/>
  <c r="I102" i="1"/>
  <c r="Q82" i="1"/>
  <c r="J82" i="1"/>
  <c r="J245" i="1"/>
  <c r="Q243" i="1"/>
  <c r="Q245" i="1" s="1"/>
  <c r="I319" i="1"/>
  <c r="I230" i="1"/>
  <c r="Q109" i="1"/>
  <c r="I71" i="1"/>
  <c r="Q16" i="1"/>
  <c r="J109" i="1"/>
  <c r="Q41" i="1"/>
  <c r="J230" i="1"/>
  <c r="Q319" i="1"/>
  <c r="Q173" i="1"/>
  <c r="J175" i="1"/>
  <c r="J358" i="1" s="1"/>
  <c r="Q100" i="1"/>
  <c r="Q102" i="1"/>
  <c r="J55" i="1"/>
  <c r="I53" i="1"/>
  <c r="I55" i="1" s="1"/>
  <c r="I358" i="1" s="1"/>
  <c r="J102" i="1"/>
  <c r="C255" i="1"/>
  <c r="C234" i="1"/>
  <c r="Q175" i="1" l="1"/>
  <c r="Q358" i="1" s="1"/>
  <c r="C241" i="1"/>
  <c r="C263" i="1"/>
  <c r="C277" i="1" s="1"/>
  <c r="C308" i="1" l="1"/>
  <c r="C322" i="1" s="1"/>
  <c r="C289" i="1"/>
  <c r="C342" i="1" l="1"/>
  <c r="C349" i="1"/>
</calcChain>
</file>

<file path=xl/sharedStrings.xml><?xml version="1.0" encoding="utf-8"?>
<sst xmlns="http://schemas.openxmlformats.org/spreadsheetml/2006/main" count="779" uniqueCount="264">
  <si>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</si>
  <si>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</si>
  <si>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</si>
  <si>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</si>
  <si>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</si>
  <si>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</si>
  <si>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MARZO DE 2020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</si>
  <si>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</si>
  <si>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</si>
  <si>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</si>
  <si>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</si>
  <si>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</si>
  <si>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</si>
  <si>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</si>
  <si>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</si>
  <si>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</si>
  <si>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</si>
  <si>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</si>
  <si>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</si>
  <si>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</si>
  <si>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</si>
  <si>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</si>
  <si>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</si>
  <si>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</si>
  <si>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</si>
  <si>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</si>
  <si>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</si>
  <si>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</si>
  <si>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</si>
  <si>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</si>
  <si>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</si>
  <si>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</si>
  <si>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</si>
  <si>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</si>
  <si>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</si>
  <si>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</si>
  <si>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</si>
  <si>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</si>
  <si>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</si>
  <si>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</si>
  <si>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</si>
  <si>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</si>
  <si>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</si>
  <si>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</si>
  <si>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</si>
  <si>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</si>
  <si>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</si>
  <si>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</si>
  <si>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</si>
  <si>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</si>
  <si>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</si>
  <si>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</si>
  <si>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</si>
  <si>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</si>
  <si>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</si>
  <si>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</si>
  <si>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</si>
  <si>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</si>
  <si>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</si>
  <si>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</si>
  <si>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</si>
  <si>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</si>
  <si>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</si>
  <si>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</si>
  <si>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</si>
  <si>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</si>
  <si>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</si>
  <si>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</si>
  <si>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</si>
  <si>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</si>
  <si>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</si>
  <si>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</si>
  <si>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</si>
  <si>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ENC. DE HDA.MPAL.</t>
  </si>
  <si>
    <t>CT1002649</t>
  </si>
  <si>
    <t>JAVIER GUERRERO CARDENAS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</si>
  <si>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</si>
  <si>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</si>
  <si>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</si>
  <si>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</si>
  <si>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</si>
  <si>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</si>
  <si>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</si>
  <si>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</si>
  <si>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</si>
  <si>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</si>
  <si>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</si>
  <si>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</si>
  <si>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</si>
  <si>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</si>
  <si>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</si>
  <si>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</si>
  <si>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</si>
  <si>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</si>
  <si>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</si>
  <si>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</si>
  <si>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</si>
  <si>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</si>
  <si>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</si>
  <si>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</si>
  <si>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</si>
  <si>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</si>
  <si>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</si>
  <si>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</si>
  <si>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</si>
  <si>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</si>
  <si>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</si>
  <si>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</si>
  <si>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</si>
  <si>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</si>
  <si>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</si>
  <si>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</si>
  <si>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</si>
  <si>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</si>
  <si>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</si>
  <si>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</si>
  <si>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</si>
  <si>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</si>
  <si>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</si>
  <si>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</si>
  <si>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</si>
  <si>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</si>
  <si>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</si>
  <si>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</si>
  <si>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</si>
  <si>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</si>
  <si>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</si>
  <si>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</si>
  <si>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</si>
  <si>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</si>
  <si>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</si>
  <si>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</si>
  <si>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</si>
  <si>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</si>
  <si>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</si>
  <si>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</si>
  <si>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</si>
  <si>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</si>
  <si>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</si>
  <si>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</si>
  <si>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</si>
  <si>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</si>
  <si>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</si>
  <si>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</si>
  <si>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</si>
  <si>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</si>
  <si>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</si>
  <si>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</si>
  <si>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</si>
  <si>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</si>
  <si>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</si>
  <si>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</si>
  <si>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</si>
  <si>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</si>
  <si>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</si>
  <si>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</si>
  <si>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</si>
  <si>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</si>
  <si>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</si>
  <si>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</si>
  <si>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</si>
  <si>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</si>
  <si>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</si>
  <si>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</si>
  <si>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</si>
  <si>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</si>
  <si>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</si>
  <si>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</si>
  <si>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</si>
  <si>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</si>
  <si>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</si>
  <si>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</si>
  <si>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</si>
  <si>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</si>
  <si>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</si>
  <si>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</si>
  <si>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VL1000766</t>
  </si>
  <si>
    <t>JOSE LUIS GONZALEZ LOPEZ</t>
  </si>
  <si>
    <t>MANTENIMIENTO</t>
  </si>
  <si>
    <t>JUAN GABRIEL AMADOR VILLASEÑOR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</si>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</sst>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40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5" borderId="2" xfId="6" applyFont="1" applyFill="1" applyBorder="1" applyAlignment="1">
      <alignment wrapText="1"/>
    </xf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19" fillId="0" borderId="0" xfId="0" applyFont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3" applyFont="1"/>
    <xf numFmtId="0" fontId="0" fillId="4" borderId="0" xfId="0" applyFill="1"/>
    <xf numFmtId="0" fontId="9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0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72FF2CCB-816E-4298-BA54-5E31B792D1EB}"/>
    <cellStyle name="Millares 4" xfId="7" xr:uid="{909794C0-0A52-4A60-A847-A4396984613B}"/>
    <cellStyle name="Millares 5" xfId="11" xr:uid="{A15A46FE-0877-427B-8A2A-1346C10BF7F5}"/>
    <cellStyle name="Millares 6" xfId="17" xr:uid="{B784D80D-2EB4-41A2-A4F8-EA2ADCCA50A3}"/>
    <cellStyle name="Moneda" xfId="1" builtinId="4"/>
    <cellStyle name="Moneda 10" xfId="8" xr:uid="{4C0FEFB0-023E-48C0-AE7C-2369B2ECCCDF}"/>
    <cellStyle name="Moneda 11" xfId="15" xr:uid="{E151360C-B0F7-4CCA-A44F-94EC26B18CDB}"/>
    <cellStyle name="Moneda 12" xfId="21" xr:uid="{C890A06D-1FC1-44F7-A2FC-1C4E6E2629CF}"/>
    <cellStyle name="Moneda 13" xfId="16" xr:uid="{66130F45-E683-45E0-8E3F-2D48FB7158E5}"/>
    <cellStyle name="Moneda 14" xfId="29" xr:uid="{13A7235C-60E6-40D6-A876-C406854B0BA1}"/>
    <cellStyle name="Moneda 15" xfId="30" xr:uid="{A5BF9C17-C692-4FDE-A27C-9E0535B81198}"/>
    <cellStyle name="Moneda 16" xfId="36" xr:uid="{0C2E6FB2-0478-4A12-88F8-0890AAA1CF62}"/>
    <cellStyle name="Moneda 17" xfId="25" xr:uid="{1333B2B6-C2FF-490D-8330-33E4FCEA17EC}"/>
    <cellStyle name="Moneda 18" xfId="35" xr:uid="{60F68868-A7E2-4945-BCEC-4D9E3230BC77}"/>
    <cellStyle name="Moneda 19" xfId="31" xr:uid="{5B3825C7-8438-4CF8-90BD-3788830280DA}"/>
    <cellStyle name="Moneda 2" xfId="3" xr:uid="{70DA21B5-14BF-4088-B12E-5810C5DF7128}"/>
    <cellStyle name="Moneda 4" xfId="6" xr:uid="{64B6CB43-A512-4271-AB83-95407EEF13DC}"/>
    <cellStyle name="Moneda 5" xfId="9" xr:uid="{D6990F2B-06BA-4F7A-ADAE-6763E28E6132}"/>
    <cellStyle name="Moneda 6" xfId="13" xr:uid="{BFFC9E52-08A5-4922-85F3-DEB26E86C7AE}"/>
    <cellStyle name="Moneda 8" xfId="20" xr:uid="{545E262D-EC6C-4DE7-9316-81B45D8279C3}"/>
    <cellStyle name="Moneda 9" xfId="23" xr:uid="{31F32559-E918-4EE5-A3CE-ABAF0A058AF5}"/>
    <cellStyle name="Normal" xfId="0" builtinId="0"/>
    <cellStyle name="Normal 10" xfId="26" xr:uid="{8813135F-D0F4-4CA4-9B47-2FA0B7046B21}"/>
    <cellStyle name="Normal 11" xfId="22" xr:uid="{F80E9C45-F316-4B56-8A18-E95205748E74}"/>
    <cellStyle name="Normal 12" xfId="18" xr:uid="{2319C751-4ECE-4C85-BD9A-94E22DD1A881}"/>
    <cellStyle name="Normal 13" xfId="27" xr:uid="{E7268D30-B2AC-48F2-8F6A-0E6762F38E7E}"/>
    <cellStyle name="Normal 14" xfId="28" xr:uid="{D3D39845-82C9-43C4-96C2-4F2E1574EF9F}"/>
    <cellStyle name="Normal 15" xfId="24" xr:uid="{858CA1C2-B75E-4E58-B586-4891DA47BC79}"/>
    <cellStyle name="Normal 16" xfId="34" xr:uid="{01D0EC87-5C4A-4A18-8D34-FB2B55F88AB7}"/>
    <cellStyle name="Normal 17" xfId="33" xr:uid="{987BD579-E1F9-4199-A55A-BFFEB2152C79}"/>
    <cellStyle name="Normal 18" xfId="32" xr:uid="{45DC6501-99FC-4636-8AB0-D3D71D8C64C8}"/>
    <cellStyle name="Normal 2" xfId="2" xr:uid="{99715B88-C8B7-4680-9C36-59E29259F170}"/>
    <cellStyle name="Normal 4" xfId="5" xr:uid="{6091F30A-FD27-4C65-9F3D-FA879B1D8F03}"/>
    <cellStyle name="Normal 5" xfId="10" xr:uid="{5BD99B7D-C6E5-43F9-B7CC-5ED177035944}"/>
    <cellStyle name="Normal 6" xfId="12" xr:uid="{ED1B4BA0-669C-4961-9823-632EC25CB24A}"/>
    <cellStyle name="Normal 8" xfId="14" xr:uid="{8C7321FF-D673-4145-BFAD-1E02FF12981E}"/>
    <cellStyle name="Normal 9" xfId="19" xr:uid="{6ED53AA5-E70C-49AF-9E82-0C24B934E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1E24-D304-43E2-B6B4-0A1D9712DE33}">
  <dimension ref="A1:U376"/>
  <sheetViews>
    <sheetView tabSelected="1" topLeftCell="B62" zoomScale="90" zoomScaleNormal="90" zoomScaleSheetLayoutView="100" workbookViewId="0">
      <selection activeCell="R70" sqref="R70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40.5703125" bestFit="1" customWidth="1"/>
    <col min="4" max="4" width="12.7109375" style="88" customWidth="1"/>
    <col min="5" max="5" width="7.42578125" customWidth="1"/>
    <col min="6" max="6" width="10.5703125" customWidth="1"/>
    <col min="7" max="7" width="14.140625" customWidth="1"/>
    <col min="8" max="9" width="13" hidden="1" customWidth="1"/>
    <col min="10" max="10" width="11.85546875" style="49" customWidth="1"/>
    <col min="11" max="11" width="12" style="49" customWidth="1"/>
    <col min="12" max="12" width="12.7109375" customWidth="1"/>
    <col min="13" max="13" width="10.85546875" customWidth="1"/>
    <col min="14" max="14" width="11.7109375" style="49" bestFit="1" customWidth="1"/>
    <col min="15" max="15" width="11.42578125" bestFit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6"/>
      <c r="E3" s="7"/>
      <c r="F3" s="5"/>
      <c r="G3" s="5"/>
      <c r="H3" s="5"/>
      <c r="I3" s="5"/>
      <c r="J3" s="8"/>
      <c r="K3" s="8"/>
      <c r="L3" s="5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6"/>
      <c r="E5" s="7"/>
      <c r="F5" s="5"/>
      <c r="G5" s="5"/>
      <c r="H5" s="5"/>
      <c r="I5" s="5"/>
      <c r="J5" s="8"/>
      <c r="K5" s="8"/>
      <c r="L5" s="5"/>
      <c r="M5" s="5"/>
      <c r="N5" s="8"/>
      <c r="O5" s="5"/>
      <c r="P5" s="5"/>
      <c r="Q5" s="5"/>
      <c r="R5" s="13"/>
    </row>
    <row r="6" spans="1:21" ht="36" x14ac:dyDescent="0.25">
      <c r="C6" s="14" t="s">
        <v>7</v>
      </c>
      <c r="D6" s="15" t="s">
        <v>8</v>
      </c>
      <c r="E6" s="14" t="s">
        <v>9</v>
      </c>
      <c r="F6" s="14" t="s">
        <v>10</v>
      </c>
      <c r="G6" s="14" t="s">
        <v>11</v>
      </c>
      <c r="H6" s="14"/>
      <c r="I6" s="14"/>
      <c r="J6" s="16" t="s">
        <v>12</v>
      </c>
      <c r="K6" s="17" t="s">
        <v>13</v>
      </c>
      <c r="L6" s="14" t="s">
        <v>14</v>
      </c>
      <c r="M6" s="18" t="s">
        <v>15</v>
      </c>
      <c r="N6" s="18" t="s">
        <v>16</v>
      </c>
      <c r="O6" s="19" t="s">
        <v>17</v>
      </c>
      <c r="P6" s="19" t="s">
        <v>18</v>
      </c>
      <c r="Q6" s="20" t="s">
        <v>19</v>
      </c>
      <c r="R6" s="14" t="s">
        <v>20</v>
      </c>
    </row>
    <row r="7" spans="1:21" ht="26.25" customHeight="1" x14ac:dyDescent="0.25">
      <c r="A7" s="21"/>
      <c r="B7" s="22"/>
      <c r="C7" s="23" t="s">
        <v>21</v>
      </c>
      <c r="D7" s="24" t="s">
        <v>22</v>
      </c>
      <c r="E7" s="25">
        <v>111</v>
      </c>
      <c r="F7" s="25">
        <v>15</v>
      </c>
      <c r="G7" s="26">
        <v>2501.5700000000002</v>
      </c>
      <c r="H7" s="26">
        <f>G7*2</f>
        <v>5003.1400000000003</v>
      </c>
      <c r="I7" s="26">
        <f>(J7*24)*9</f>
        <v>27016.956000000006</v>
      </c>
      <c r="J7" s="27">
        <f t="shared" ref="J7:J15" si="0">G7*0.05</f>
        <v>125.07850000000002</v>
      </c>
      <c r="K7" s="27"/>
      <c r="L7" s="26">
        <v>0</v>
      </c>
      <c r="M7" s="26">
        <v>160.35</v>
      </c>
      <c r="N7" s="27">
        <v>9.58</v>
      </c>
      <c r="O7" s="26">
        <v>0</v>
      </c>
      <c r="P7" s="26"/>
      <c r="Q7" s="26">
        <f>G7+J7-L7+N7-O7-P7</f>
        <v>2636.2285000000002</v>
      </c>
      <c r="R7" s="28"/>
      <c r="T7" s="29"/>
    </row>
    <row r="8" spans="1:21" ht="26.25" customHeight="1" x14ac:dyDescent="0.25">
      <c r="A8" s="21"/>
      <c r="B8" s="22"/>
      <c r="C8" s="23" t="s">
        <v>23</v>
      </c>
      <c r="D8" s="24" t="s">
        <v>22</v>
      </c>
      <c r="E8" s="25">
        <v>111</v>
      </c>
      <c r="F8" s="25">
        <v>15</v>
      </c>
      <c r="G8" s="26">
        <v>2501.5700000000002</v>
      </c>
      <c r="H8" s="26">
        <f t="shared" ref="H8:H15" si="1">G8*2</f>
        <v>5003.1400000000003</v>
      </c>
      <c r="I8" s="26">
        <f t="shared" ref="I8:I15" si="2">(J8*24)*9</f>
        <v>27016.956000000006</v>
      </c>
      <c r="J8" s="27">
        <f t="shared" si="0"/>
        <v>125.07850000000002</v>
      </c>
      <c r="K8" s="27"/>
      <c r="L8" s="26">
        <v>0</v>
      </c>
      <c r="M8" s="26">
        <v>160.35</v>
      </c>
      <c r="N8" s="27">
        <v>9.58</v>
      </c>
      <c r="O8" s="26">
        <v>0</v>
      </c>
      <c r="P8" s="26">
        <v>437.5</v>
      </c>
      <c r="Q8" s="26">
        <f t="shared" ref="Q8:Q15" si="3">G8+J8-L8+N8-O8-P8</f>
        <v>2198.7285000000002</v>
      </c>
      <c r="R8" s="28"/>
    </row>
    <row r="9" spans="1:21" ht="26.25" customHeight="1" x14ac:dyDescent="0.25">
      <c r="A9" s="21"/>
      <c r="B9" s="22"/>
      <c r="C9" s="23" t="s">
        <v>24</v>
      </c>
      <c r="D9" s="24" t="s">
        <v>22</v>
      </c>
      <c r="E9" s="25">
        <v>111</v>
      </c>
      <c r="F9" s="25">
        <v>15</v>
      </c>
      <c r="G9" s="26">
        <v>2501.5700000000002</v>
      </c>
      <c r="H9" s="26">
        <f t="shared" si="1"/>
        <v>5003.1400000000003</v>
      </c>
      <c r="I9" s="26">
        <f t="shared" si="2"/>
        <v>27016.956000000006</v>
      </c>
      <c r="J9" s="27">
        <f t="shared" si="0"/>
        <v>125.07850000000002</v>
      </c>
      <c r="K9" s="27"/>
      <c r="L9" s="26">
        <v>0</v>
      </c>
      <c r="M9" s="26">
        <v>160.35</v>
      </c>
      <c r="N9" s="27">
        <v>9.58</v>
      </c>
      <c r="O9" s="26">
        <v>0</v>
      </c>
      <c r="P9" s="26"/>
      <c r="Q9" s="26">
        <f t="shared" si="3"/>
        <v>2636.2285000000002</v>
      </c>
      <c r="R9" s="30"/>
      <c r="S9" s="31"/>
    </row>
    <row r="10" spans="1:21" ht="26.25" customHeight="1" x14ac:dyDescent="0.25">
      <c r="A10" s="21"/>
      <c r="B10" s="22"/>
      <c r="C10" s="23" t="s">
        <v>25</v>
      </c>
      <c r="D10" s="24" t="s">
        <v>22</v>
      </c>
      <c r="E10" s="25">
        <v>111</v>
      </c>
      <c r="F10" s="25">
        <v>15</v>
      </c>
      <c r="G10" s="26">
        <v>2501.5700000000002</v>
      </c>
      <c r="H10" s="26">
        <f t="shared" si="1"/>
        <v>5003.1400000000003</v>
      </c>
      <c r="I10" s="26">
        <f t="shared" si="2"/>
        <v>27016.956000000006</v>
      </c>
      <c r="J10" s="27">
        <f t="shared" si="0"/>
        <v>125.07850000000002</v>
      </c>
      <c r="K10" s="27"/>
      <c r="L10" s="26">
        <v>0</v>
      </c>
      <c r="M10" s="26">
        <v>160.35</v>
      </c>
      <c r="N10" s="27">
        <v>9.58</v>
      </c>
      <c r="O10" s="26">
        <v>0</v>
      </c>
      <c r="P10" s="26"/>
      <c r="Q10" s="26">
        <f t="shared" si="3"/>
        <v>2636.2285000000002</v>
      </c>
      <c r="R10" s="28"/>
    </row>
    <row r="11" spans="1:21" ht="26.25" customHeight="1" x14ac:dyDescent="0.25">
      <c r="A11" s="21"/>
      <c r="B11" s="22"/>
      <c r="C11" s="23" t="s">
        <v>26</v>
      </c>
      <c r="D11" s="24" t="s">
        <v>22</v>
      </c>
      <c r="E11" s="25">
        <v>111</v>
      </c>
      <c r="F11" s="25">
        <v>15</v>
      </c>
      <c r="G11" s="26">
        <v>2501.5700000000002</v>
      </c>
      <c r="H11" s="26">
        <f t="shared" si="1"/>
        <v>5003.1400000000003</v>
      </c>
      <c r="I11" s="26">
        <f t="shared" si="2"/>
        <v>27016.956000000006</v>
      </c>
      <c r="J11" s="27">
        <f t="shared" si="0"/>
        <v>125.07850000000002</v>
      </c>
      <c r="K11" s="27"/>
      <c r="L11" s="26">
        <v>0</v>
      </c>
      <c r="M11" s="26">
        <v>160.35</v>
      </c>
      <c r="N11" s="27">
        <v>9.58</v>
      </c>
      <c r="O11" s="26">
        <v>0</v>
      </c>
      <c r="P11" s="26"/>
      <c r="Q11" s="26">
        <f t="shared" si="3"/>
        <v>2636.2285000000002</v>
      </c>
      <c r="R11" s="28"/>
      <c r="T11" s="29"/>
    </row>
    <row r="12" spans="1:21" ht="26.25" customHeight="1" x14ac:dyDescent="0.25">
      <c r="A12" s="21"/>
      <c r="B12" s="22"/>
      <c r="C12" s="23" t="s">
        <v>27</v>
      </c>
      <c r="D12" s="24" t="s">
        <v>22</v>
      </c>
      <c r="E12" s="25">
        <v>111</v>
      </c>
      <c r="F12" s="25">
        <v>15</v>
      </c>
      <c r="G12" s="26">
        <v>2501.5700000000002</v>
      </c>
      <c r="H12" s="26">
        <f t="shared" si="1"/>
        <v>5003.1400000000003</v>
      </c>
      <c r="I12" s="26">
        <f t="shared" si="2"/>
        <v>27016.956000000006</v>
      </c>
      <c r="J12" s="27">
        <f t="shared" si="0"/>
        <v>125.07850000000002</v>
      </c>
      <c r="K12" s="27"/>
      <c r="L12" s="26">
        <v>0</v>
      </c>
      <c r="M12" s="26">
        <v>160.35</v>
      </c>
      <c r="N12" s="27">
        <v>9.58</v>
      </c>
      <c r="O12" s="26">
        <v>0</v>
      </c>
      <c r="P12" s="26"/>
      <c r="Q12" s="26">
        <f t="shared" si="3"/>
        <v>2636.2285000000002</v>
      </c>
      <c r="R12" s="28"/>
    </row>
    <row r="13" spans="1:21" ht="26.25" customHeight="1" x14ac:dyDescent="0.25">
      <c r="A13" s="32"/>
      <c r="C13" s="33" t="s">
        <v>28</v>
      </c>
      <c r="D13" s="24" t="s">
        <v>22</v>
      </c>
      <c r="E13" s="25">
        <v>111</v>
      </c>
      <c r="F13" s="25">
        <v>15</v>
      </c>
      <c r="G13" s="26">
        <v>2501.5700000000002</v>
      </c>
      <c r="H13" s="26">
        <f t="shared" si="1"/>
        <v>5003.1400000000003</v>
      </c>
      <c r="I13" s="26">
        <f t="shared" si="2"/>
        <v>27016.956000000006</v>
      </c>
      <c r="J13" s="27">
        <f t="shared" si="0"/>
        <v>125.07850000000002</v>
      </c>
      <c r="K13" s="27"/>
      <c r="L13" s="26">
        <v>0</v>
      </c>
      <c r="M13" s="26">
        <v>160.35</v>
      </c>
      <c r="N13" s="27">
        <v>9.58</v>
      </c>
      <c r="O13" s="26">
        <v>0</v>
      </c>
      <c r="P13" s="26"/>
      <c r="Q13" s="26">
        <f t="shared" si="3"/>
        <v>2636.2285000000002</v>
      </c>
      <c r="R13" s="28"/>
      <c r="T13" s="34"/>
    </row>
    <row r="14" spans="1:21" ht="26.25" customHeight="1" x14ac:dyDescent="0.25">
      <c r="A14" s="21"/>
      <c r="B14" s="22"/>
      <c r="C14" s="35" t="s">
        <v>29</v>
      </c>
      <c r="D14" s="24" t="s">
        <v>22</v>
      </c>
      <c r="E14" s="25">
        <v>111</v>
      </c>
      <c r="F14" s="25">
        <v>15</v>
      </c>
      <c r="G14" s="26">
        <v>2501.5700000000002</v>
      </c>
      <c r="H14" s="26">
        <f t="shared" si="1"/>
        <v>5003.1400000000003</v>
      </c>
      <c r="I14" s="26">
        <f t="shared" si="2"/>
        <v>27016.956000000006</v>
      </c>
      <c r="J14" s="27">
        <f t="shared" si="0"/>
        <v>125.07850000000002</v>
      </c>
      <c r="K14" s="27"/>
      <c r="L14" s="26">
        <v>0</v>
      </c>
      <c r="M14" s="26">
        <v>160.35</v>
      </c>
      <c r="N14" s="27">
        <v>9.58</v>
      </c>
      <c r="O14" s="26">
        <v>0</v>
      </c>
      <c r="P14" s="26"/>
      <c r="Q14" s="26">
        <f t="shared" si="3"/>
        <v>2636.2285000000002</v>
      </c>
      <c r="R14" s="28"/>
    </row>
    <row r="15" spans="1:21" ht="26.25" customHeight="1" x14ac:dyDescent="0.25">
      <c r="A15" s="21"/>
      <c r="B15" s="22"/>
      <c r="C15" s="35" t="s">
        <v>30</v>
      </c>
      <c r="D15" s="24" t="s">
        <v>22</v>
      </c>
      <c r="E15" s="25">
        <v>111</v>
      </c>
      <c r="F15" s="25">
        <v>15</v>
      </c>
      <c r="G15" s="26">
        <v>2501.5700000000002</v>
      </c>
      <c r="H15" s="26">
        <f t="shared" si="1"/>
        <v>5003.1400000000003</v>
      </c>
      <c r="I15" s="26">
        <f t="shared" si="2"/>
        <v>27016.956000000006</v>
      </c>
      <c r="J15" s="27">
        <f t="shared" si="0"/>
        <v>125.07850000000002</v>
      </c>
      <c r="K15" s="27"/>
      <c r="L15" s="26">
        <v>0</v>
      </c>
      <c r="M15" s="26">
        <v>160.35</v>
      </c>
      <c r="N15" s="27">
        <v>9.58</v>
      </c>
      <c r="O15" s="26">
        <v>0</v>
      </c>
      <c r="P15" s="26"/>
      <c r="Q15" s="26">
        <f t="shared" si="3"/>
        <v>2636.2285000000002</v>
      </c>
      <c r="R15" s="28"/>
    </row>
    <row r="16" spans="1:21" s="2" customFormat="1" ht="15.75" thickBot="1" x14ac:dyDescent="0.3">
      <c r="A16"/>
      <c r="B16"/>
      <c r="C16" s="36"/>
      <c r="D16" s="6"/>
      <c r="E16" s="38"/>
      <c r="F16" s="39" t="s">
        <v>31</v>
      </c>
      <c r="G16" s="40">
        <f>SUM(G7:G15)</f>
        <v>22514.13</v>
      </c>
      <c r="H16" s="40"/>
      <c r="I16" s="40"/>
      <c r="J16" s="41">
        <f t="shared" ref="J16:Q16" si="4">SUM(J7:J15)</f>
        <v>1125.7065000000005</v>
      </c>
      <c r="K16" s="41">
        <f t="shared" si="4"/>
        <v>0</v>
      </c>
      <c r="L16" s="40">
        <f t="shared" si="4"/>
        <v>0</v>
      </c>
      <c r="M16" s="40"/>
      <c r="N16" s="41">
        <f t="shared" si="4"/>
        <v>86.22</v>
      </c>
      <c r="O16" s="40">
        <f t="shared" si="4"/>
        <v>0</v>
      </c>
      <c r="P16" s="41">
        <f t="shared" si="4"/>
        <v>437.5</v>
      </c>
      <c r="Q16" s="40">
        <f t="shared" si="4"/>
        <v>23288.556500000006</v>
      </c>
      <c r="R16" s="37"/>
      <c r="T16"/>
      <c r="U16"/>
    </row>
    <row r="17" spans="1:21" s="2" customFormat="1" ht="14.25" customHeight="1" x14ac:dyDescent="0.25">
      <c r="A17"/>
      <c r="B17"/>
      <c r="C17" s="36"/>
      <c r="D17" s="6"/>
      <c r="E17" s="38"/>
      <c r="F17" s="36"/>
      <c r="G17" s="42"/>
      <c r="H17" s="42"/>
      <c r="I17" s="42"/>
      <c r="J17" s="43"/>
      <c r="K17" s="43"/>
      <c r="L17" s="42"/>
      <c r="M17" s="42"/>
      <c r="N17" s="43"/>
      <c r="O17" s="42"/>
      <c r="P17" s="42"/>
      <c r="Q17" s="42"/>
      <c r="R17" s="37"/>
      <c r="T17"/>
      <c r="U17"/>
    </row>
    <row r="18" spans="1:21" s="2" customFormat="1" ht="14.25" customHeight="1" x14ac:dyDescent="0.25">
      <c r="A18"/>
      <c r="B18"/>
      <c r="C18" s="36"/>
      <c r="D18" s="6"/>
      <c r="E18" s="38"/>
      <c r="F18" s="36"/>
      <c r="G18" s="42"/>
      <c r="H18" s="42"/>
      <c r="I18" s="42"/>
      <c r="J18" s="43"/>
      <c r="K18" s="43"/>
      <c r="L18" s="42"/>
      <c r="M18" s="42"/>
      <c r="N18" s="43"/>
      <c r="O18" s="42"/>
      <c r="P18" s="42"/>
      <c r="Q18" s="42"/>
      <c r="R18" s="37"/>
      <c r="T18"/>
      <c r="U18"/>
    </row>
    <row r="19" spans="1:21" s="2" customFormat="1" x14ac:dyDescent="0.25">
      <c r="A19"/>
      <c r="B19"/>
      <c r="C19" s="36"/>
      <c r="D19" s="6"/>
      <c r="E19" s="38"/>
      <c r="F19" s="36"/>
      <c r="G19" s="42"/>
      <c r="H19" s="42"/>
      <c r="I19" s="42"/>
      <c r="J19" s="43"/>
      <c r="K19" s="43"/>
      <c r="L19" s="42"/>
      <c r="M19" s="42"/>
      <c r="N19" s="43"/>
      <c r="O19" s="42"/>
      <c r="P19" s="42"/>
      <c r="Q19" s="42"/>
      <c r="R19" s="37"/>
      <c r="T19"/>
      <c r="U19"/>
    </row>
    <row r="20" spans="1:21" s="2" customFormat="1" ht="15.75" thickBot="1" x14ac:dyDescent="0.3">
      <c r="A20"/>
      <c r="B20"/>
      <c r="C20" s="44"/>
      <c r="D20" s="46"/>
      <c r="E20" s="47"/>
      <c r="F20"/>
      <c r="G20"/>
      <c r="H20" s="45"/>
      <c r="I20" s="45"/>
      <c r="J20" s="48"/>
      <c r="K20" s="48"/>
      <c r="L20" s="45"/>
      <c r="M20"/>
      <c r="N20" s="49"/>
      <c r="O20"/>
      <c r="P20"/>
      <c r="Q20"/>
      <c r="R20"/>
      <c r="T20"/>
      <c r="U20"/>
    </row>
    <row r="21" spans="1:21" s="2" customFormat="1" x14ac:dyDescent="0.25">
      <c r="A21"/>
      <c r="B21"/>
      <c r="C21" s="50" t="s">
        <v>32</v>
      </c>
      <c r="D21" s="50"/>
      <c r="E21" s="50"/>
      <c r="F21" s="50"/>
      <c r="H21" s="51"/>
      <c r="I21" s="51"/>
      <c r="J21" s="52" t="s">
        <v>33</v>
      </c>
      <c r="K21" s="52"/>
      <c r="L21" s="52"/>
      <c r="M21" s="38"/>
      <c r="N21"/>
      <c r="O21"/>
      <c r="P21"/>
      <c r="Q21" s="52" t="s">
        <v>34</v>
      </c>
      <c r="R21" s="52"/>
      <c r="T21"/>
      <c r="U21"/>
    </row>
    <row r="22" spans="1:21" s="53" customFormat="1" x14ac:dyDescent="0.25">
      <c r="B22"/>
      <c r="C22" s="50" t="s">
        <v>35</v>
      </c>
      <c r="D22" s="50"/>
      <c r="E22" s="50"/>
      <c r="F22" s="50"/>
      <c r="G22" s="50" t="s">
        <v>36</v>
      </c>
      <c r="H22" s="50"/>
      <c r="I22" s="50"/>
      <c r="J22" s="50"/>
      <c r="K22" s="50"/>
      <c r="L22" s="50"/>
      <c r="M22" s="50"/>
      <c r="N22" s="50"/>
      <c r="O22"/>
      <c r="P22"/>
      <c r="Q22" s="50" t="s">
        <v>37</v>
      </c>
      <c r="R22" s="50"/>
      <c r="S22" s="2"/>
      <c r="T22"/>
      <c r="U22"/>
    </row>
    <row r="23" spans="1:21" s="2" customFormat="1" ht="15.75" x14ac:dyDescent="0.25">
      <c r="A23"/>
      <c r="B23"/>
      <c r="C23" s="54"/>
      <c r="D23" s="55"/>
      <c r="E23" s="38"/>
      <c r="F23"/>
      <c r="G23" s="38"/>
      <c r="H23" s="38"/>
      <c r="I23" s="38"/>
      <c r="J23" s="56"/>
      <c r="K23" s="56"/>
      <c r="L23" s="38"/>
      <c r="M23" s="38"/>
      <c r="N23" s="56"/>
      <c r="O23"/>
      <c r="P23"/>
      <c r="Q23" s="38"/>
      <c r="R23" s="38"/>
      <c r="T23"/>
      <c r="U23"/>
    </row>
    <row r="24" spans="1:21" s="2" customFormat="1" ht="15.75" x14ac:dyDescent="0.25">
      <c r="A24"/>
      <c r="B24"/>
      <c r="C24" s="54"/>
      <c r="D24" s="55"/>
      <c r="E24" s="38"/>
      <c r="F24"/>
      <c r="G24" s="38"/>
      <c r="H24" s="38"/>
      <c r="I24" s="38"/>
      <c r="J24" s="56"/>
      <c r="K24" s="56"/>
      <c r="L24" s="38"/>
      <c r="M24" s="38"/>
      <c r="N24" s="56"/>
      <c r="O24"/>
      <c r="P24"/>
      <c r="Q24" s="38"/>
      <c r="R24" s="38"/>
      <c r="T24"/>
      <c r="U24"/>
    </row>
    <row r="25" spans="1:21" s="2" customFormat="1" ht="15.75" x14ac:dyDescent="0.25">
      <c r="A25"/>
      <c r="B25"/>
      <c r="C25" s="54"/>
      <c r="D25" s="55"/>
      <c r="E25" s="38"/>
      <c r="F25"/>
      <c r="G25" s="38"/>
      <c r="H25" s="38"/>
      <c r="I25" s="38"/>
      <c r="J25" s="56"/>
      <c r="K25" s="56"/>
      <c r="L25" s="38"/>
      <c r="M25" s="38"/>
      <c r="N25" s="56"/>
      <c r="O25"/>
      <c r="P25"/>
      <c r="Q25" s="38"/>
      <c r="R25" s="38"/>
      <c r="T25"/>
      <c r="U25"/>
    </row>
    <row r="26" spans="1:21" s="2" customFormat="1" ht="18.75" customHeight="1" x14ac:dyDescent="0.5">
      <c r="A26"/>
      <c r="B26" s="57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18" customHeight="1" x14ac:dyDescent="0.35">
      <c r="A27"/>
      <c r="B27" s="58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59" t="s">
        <v>2</v>
      </c>
      <c r="D28" s="61"/>
      <c r="E28" s="62"/>
      <c r="F28" s="60"/>
      <c r="G28" s="60"/>
      <c r="H28" s="60"/>
      <c r="I28" s="60"/>
      <c r="J28" s="63"/>
      <c r="K28" s="63"/>
      <c r="L28" s="60"/>
      <c r="M28" s="60"/>
      <c r="N28" s="63"/>
      <c r="O28" s="60"/>
      <c r="P28" s="60"/>
      <c r="Q28" s="60"/>
      <c r="R28" s="64" t="s">
        <v>3</v>
      </c>
      <c r="T28"/>
      <c r="U28"/>
    </row>
    <row r="29" spans="1:21" s="2" customFormat="1" ht="12.75" customHeight="1" x14ac:dyDescent="0.25">
      <c r="A29"/>
      <c r="B29"/>
      <c r="C29" s="65" t="s">
        <v>38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 AL 15 DE MARZO DE 2020</v>
      </c>
      <c r="D30" s="6"/>
      <c r="E30" s="66"/>
      <c r="F30" s="67"/>
      <c r="G30" s="67"/>
      <c r="H30" s="67"/>
      <c r="I30" s="67"/>
      <c r="J30" s="68"/>
      <c r="K30" s="68"/>
      <c r="L30" s="67"/>
      <c r="M30" s="67"/>
      <c r="N30" s="68"/>
      <c r="O30" s="67"/>
      <c r="P30" s="67"/>
      <c r="Q30" s="67"/>
      <c r="R30" s="13"/>
      <c r="T30"/>
      <c r="U30"/>
    </row>
    <row r="31" spans="1:21" ht="27" x14ac:dyDescent="0.25">
      <c r="C31" s="14" t="s">
        <v>7</v>
      </c>
      <c r="D31" s="15" t="s">
        <v>8</v>
      </c>
      <c r="E31" s="14" t="s">
        <v>9</v>
      </c>
      <c r="F31" s="14" t="s">
        <v>10</v>
      </c>
      <c r="G31" s="14" t="s">
        <v>11</v>
      </c>
      <c r="H31" s="14"/>
      <c r="I31" s="14"/>
      <c r="J31" s="16" t="s">
        <v>12</v>
      </c>
      <c r="K31" s="17" t="s">
        <v>13</v>
      </c>
      <c r="L31" s="14" t="s">
        <v>14</v>
      </c>
      <c r="M31" s="18" t="s">
        <v>15</v>
      </c>
      <c r="N31" s="18" t="s">
        <v>39</v>
      </c>
      <c r="O31" s="19" t="s">
        <v>17</v>
      </c>
      <c r="P31" s="19" t="s">
        <v>18</v>
      </c>
      <c r="Q31" s="20" t="s">
        <v>19</v>
      </c>
      <c r="R31" s="14" t="s">
        <v>20</v>
      </c>
    </row>
    <row r="32" spans="1:21" ht="26.25" customHeight="1" x14ac:dyDescent="0.25">
      <c r="A32" s="21" t="s">
        <v>40</v>
      </c>
      <c r="B32" s="69"/>
      <c r="C32" s="70" t="s">
        <v>32</v>
      </c>
      <c r="D32" s="71" t="s">
        <v>41</v>
      </c>
      <c r="E32" s="72">
        <v>113</v>
      </c>
      <c r="F32" s="72">
        <v>15</v>
      </c>
      <c r="G32" s="26">
        <v>13312.35</v>
      </c>
      <c r="H32" s="26">
        <f>G32*2</f>
        <v>26624.7</v>
      </c>
      <c r="I32" s="26">
        <f>J32*24</f>
        <v>15974.820000000002</v>
      </c>
      <c r="J32" s="73">
        <f>G32*0.05</f>
        <v>665.61750000000006</v>
      </c>
      <c r="K32" s="73"/>
      <c r="L32" s="74">
        <v>2234.7399999999998</v>
      </c>
      <c r="M32" s="74">
        <v>0</v>
      </c>
      <c r="N32" s="73">
        <v>0</v>
      </c>
      <c r="O32" s="74">
        <v>0</v>
      </c>
      <c r="P32" s="74"/>
      <c r="Q32" s="26">
        <f>G32+J32-L32+N32-O32-P32</f>
        <v>11743.227500000001</v>
      </c>
      <c r="R32" s="75"/>
      <c r="T32" s="29"/>
      <c r="U32" s="76"/>
    </row>
    <row r="33" spans="1:20" ht="26.25" customHeight="1" x14ac:dyDescent="0.25">
      <c r="A33" s="21" t="s">
        <v>42</v>
      </c>
      <c r="B33" s="22"/>
      <c r="C33" s="70" t="s">
        <v>43</v>
      </c>
      <c r="D33" s="71" t="s">
        <v>44</v>
      </c>
      <c r="E33" s="72">
        <v>113</v>
      </c>
      <c r="F33" s="72">
        <v>15</v>
      </c>
      <c r="G33" s="26">
        <v>2463.08</v>
      </c>
      <c r="H33" s="26">
        <f>G33*2</f>
        <v>4926.16</v>
      </c>
      <c r="I33" s="26">
        <f>J33*24</f>
        <v>2955.6959999999999</v>
      </c>
      <c r="J33" s="73">
        <f>G33*0.05</f>
        <v>123.154</v>
      </c>
      <c r="K33" s="73"/>
      <c r="L33" s="77">
        <v>0</v>
      </c>
      <c r="M33" s="77">
        <v>160.35</v>
      </c>
      <c r="N33" s="78">
        <v>13.77</v>
      </c>
      <c r="O33" s="79">
        <v>0</v>
      </c>
      <c r="P33" s="79"/>
      <c r="Q33" s="26">
        <f>(G33+J33-L33+N33-O33-P33)</f>
        <v>2600.0039999999999</v>
      </c>
      <c r="R33" s="80"/>
      <c r="T33" s="81"/>
    </row>
    <row r="34" spans="1:20" ht="15.75" thickBot="1" x14ac:dyDescent="0.3">
      <c r="C34" s="82"/>
      <c r="D34" s="61"/>
      <c r="E34" s="83"/>
      <c r="F34" s="84" t="s">
        <v>31</v>
      </c>
      <c r="G34" s="85">
        <f>SUM(G32:G33)</f>
        <v>15775.43</v>
      </c>
      <c r="H34" s="85"/>
      <c r="I34" s="85"/>
      <c r="J34" s="86">
        <f>SUM(J32:J33)</f>
        <v>788.77150000000006</v>
      </c>
      <c r="K34" s="86">
        <f>SUM(K32:K33)</f>
        <v>0</v>
      </c>
      <c r="L34" s="85">
        <f>SUM(L32:L33)</f>
        <v>2234.7399999999998</v>
      </c>
      <c r="M34" s="85"/>
      <c r="N34" s="86">
        <f>SUM(N32:N33)</f>
        <v>13.77</v>
      </c>
      <c r="O34" s="86">
        <f t="shared" ref="O34:P34" si="5">SUM(O32:O33)</f>
        <v>0</v>
      </c>
      <c r="P34" s="86">
        <f t="shared" si="5"/>
        <v>0</v>
      </c>
      <c r="Q34" s="85">
        <f>SUM(Q32:Q33)</f>
        <v>14343.231500000002</v>
      </c>
      <c r="R34" s="67"/>
    </row>
    <row r="35" spans="1:20" ht="10.5" customHeight="1" x14ac:dyDescent="0.25">
      <c r="C35" s="87"/>
      <c r="E35" s="38"/>
    </row>
    <row r="36" spans="1:20" ht="15.75" x14ac:dyDescent="0.25">
      <c r="C36" s="89" t="s">
        <v>45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</row>
    <row r="37" spans="1:20" ht="9.75" customHeight="1" x14ac:dyDescent="0.25">
      <c r="C37" s="12" t="str">
        <f>C30</f>
        <v>PERIODO DEL 1 AL 15 DE MARZO DE 2020</v>
      </c>
      <c r="D37" s="6"/>
      <c r="E37" s="91"/>
      <c r="F37" s="92"/>
      <c r="G37" s="93"/>
      <c r="H37" s="93"/>
      <c r="I37" s="93"/>
      <c r="J37" s="94"/>
      <c r="K37" s="94"/>
      <c r="L37" s="93"/>
      <c r="M37" s="93"/>
      <c r="N37" s="94"/>
      <c r="O37" s="93"/>
      <c r="P37" s="93"/>
      <c r="Q37" s="93"/>
      <c r="R37" s="92"/>
    </row>
    <row r="38" spans="1:20" ht="27" x14ac:dyDescent="0.25">
      <c r="C38" s="14" t="s">
        <v>7</v>
      </c>
      <c r="D38" s="15" t="s">
        <v>8</v>
      </c>
      <c r="E38" s="14" t="s">
        <v>9</v>
      </c>
      <c r="F38" s="14" t="s">
        <v>10</v>
      </c>
      <c r="G38" s="14" t="s">
        <v>11</v>
      </c>
      <c r="H38" s="14"/>
      <c r="I38" s="14"/>
      <c r="J38" s="16" t="s">
        <v>12</v>
      </c>
      <c r="K38" s="17" t="s">
        <v>13</v>
      </c>
      <c r="L38" s="14" t="s">
        <v>14</v>
      </c>
      <c r="M38" s="18" t="s">
        <v>15</v>
      </c>
      <c r="N38" s="18" t="s">
        <v>39</v>
      </c>
      <c r="O38" s="19" t="s">
        <v>17</v>
      </c>
      <c r="P38" s="19" t="s">
        <v>18</v>
      </c>
      <c r="Q38" s="20" t="s">
        <v>19</v>
      </c>
      <c r="R38" s="14" t="s">
        <v>20</v>
      </c>
    </row>
    <row r="39" spans="1:20" ht="26.25" customHeight="1" x14ac:dyDescent="0.25">
      <c r="A39" s="21" t="s">
        <v>46</v>
      </c>
      <c r="C39" s="33" t="s">
        <v>47</v>
      </c>
      <c r="D39" s="95" t="s">
        <v>36</v>
      </c>
      <c r="E39" s="96">
        <v>113</v>
      </c>
      <c r="F39" s="96">
        <v>15</v>
      </c>
      <c r="G39" s="26">
        <v>5827.5</v>
      </c>
      <c r="H39" s="26">
        <f>G39*2</f>
        <v>11655</v>
      </c>
      <c r="I39" s="26">
        <f>J39*24</f>
        <v>6993</v>
      </c>
      <c r="J39" s="73">
        <f>G39*0.05</f>
        <v>291.375</v>
      </c>
      <c r="K39" s="73"/>
      <c r="L39" s="79">
        <v>609.88</v>
      </c>
      <c r="M39" s="79">
        <v>0</v>
      </c>
      <c r="N39" s="97">
        <v>0</v>
      </c>
      <c r="O39" s="98">
        <v>0</v>
      </c>
      <c r="P39" s="98"/>
      <c r="Q39" s="26">
        <f>ROUND(G39+J39-L39+N39-O39-P39,0)+K39</f>
        <v>5509</v>
      </c>
      <c r="R39" s="99"/>
    </row>
    <row r="40" spans="1:20" ht="26.25" customHeight="1" x14ac:dyDescent="0.25">
      <c r="A40" s="21" t="s">
        <v>48</v>
      </c>
      <c r="B40" s="22"/>
      <c r="C40" s="23" t="s">
        <v>49</v>
      </c>
      <c r="D40" s="95" t="s">
        <v>50</v>
      </c>
      <c r="E40" s="96">
        <v>111</v>
      </c>
      <c r="F40" s="96">
        <v>15</v>
      </c>
      <c r="G40" s="26">
        <v>5827.5</v>
      </c>
      <c r="H40" s="26">
        <f>G40*2</f>
        <v>11655</v>
      </c>
      <c r="I40" s="26">
        <f>J40*24</f>
        <v>6993</v>
      </c>
      <c r="J40" s="73">
        <f>G40*0.05</f>
        <v>291.375</v>
      </c>
      <c r="K40" s="73"/>
      <c r="L40" s="79">
        <v>609.88</v>
      </c>
      <c r="M40" s="79">
        <v>0</v>
      </c>
      <c r="N40" s="97">
        <v>0</v>
      </c>
      <c r="O40" s="79">
        <v>0</v>
      </c>
      <c r="P40" s="79"/>
      <c r="Q40" s="26">
        <f t="shared" ref="Q40" si="6">ROUND(G40+J40-L40+N40-O40-P40,0)</f>
        <v>5509</v>
      </c>
      <c r="R40" s="99"/>
    </row>
    <row r="41" spans="1:20" ht="15.75" thickBot="1" x14ac:dyDescent="0.3">
      <c r="C41" s="100"/>
      <c r="D41" s="101"/>
      <c r="E41" s="102"/>
      <c r="F41" s="103" t="s">
        <v>31</v>
      </c>
      <c r="G41" s="104">
        <f>SUM(G39:G40)</f>
        <v>11655</v>
      </c>
      <c r="H41" s="104"/>
      <c r="I41" s="104"/>
      <c r="J41" s="105">
        <f>SUM(J39:J40)</f>
        <v>582.75</v>
      </c>
      <c r="K41" s="105">
        <f>SUM(K39:K40)</f>
        <v>0</v>
      </c>
      <c r="L41" s="104">
        <f>SUM(L39:L40)</f>
        <v>1219.76</v>
      </c>
      <c r="M41" s="104"/>
      <c r="N41" s="105">
        <f>SUM(N39:N40)</f>
        <v>0</v>
      </c>
      <c r="O41" s="105">
        <f t="shared" ref="O41" si="7">SUM(O39:O40)</f>
        <v>0</v>
      </c>
      <c r="P41" s="105">
        <f>SUM(P39:P40)</f>
        <v>0</v>
      </c>
      <c r="Q41" s="106">
        <f>SUM(Q39:Q40)</f>
        <v>11018</v>
      </c>
      <c r="R41" s="92"/>
    </row>
    <row r="42" spans="1:20" ht="15.75" x14ac:dyDescent="0.25">
      <c r="C42" s="107" t="s">
        <v>51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8"/>
      <c r="Q42" s="109"/>
      <c r="R42" s="110"/>
    </row>
    <row r="43" spans="1:20" x14ac:dyDescent="0.25">
      <c r="C43" s="12" t="str">
        <f>C37</f>
        <v>PERIODO DEL 1 AL 15 DE MARZO DE 2020</v>
      </c>
      <c r="D43" s="6"/>
      <c r="E43" s="111"/>
      <c r="F43" s="112"/>
      <c r="G43" s="113"/>
      <c r="H43" s="113"/>
      <c r="I43" s="113"/>
      <c r="J43" s="114"/>
      <c r="K43" s="114"/>
      <c r="L43" s="113"/>
      <c r="M43" s="113"/>
      <c r="N43" s="114"/>
      <c r="O43" s="113"/>
      <c r="P43" s="113"/>
      <c r="Q43" s="113"/>
      <c r="R43" s="115"/>
    </row>
    <row r="44" spans="1:20" ht="27" x14ac:dyDescent="0.25">
      <c r="C44" s="14" t="s">
        <v>7</v>
      </c>
      <c r="D44" s="15" t="s">
        <v>8</v>
      </c>
      <c r="E44" s="14" t="s">
        <v>9</v>
      </c>
      <c r="F44" s="14" t="s">
        <v>10</v>
      </c>
      <c r="G44" s="14" t="s">
        <v>11</v>
      </c>
      <c r="H44" s="14"/>
      <c r="I44" s="14"/>
      <c r="J44" s="16" t="s">
        <v>12</v>
      </c>
      <c r="K44" s="17" t="s">
        <v>13</v>
      </c>
      <c r="L44" s="14" t="s">
        <v>14</v>
      </c>
      <c r="M44" s="18" t="s">
        <v>15</v>
      </c>
      <c r="N44" s="18" t="s">
        <v>39</v>
      </c>
      <c r="O44" s="19" t="s">
        <v>17</v>
      </c>
      <c r="P44" s="19" t="s">
        <v>18</v>
      </c>
      <c r="Q44" s="20" t="s">
        <v>19</v>
      </c>
      <c r="R44" s="14" t="s">
        <v>20</v>
      </c>
    </row>
    <row r="45" spans="1:20" ht="26.25" customHeight="1" x14ac:dyDescent="0.25">
      <c r="A45" s="21" t="s">
        <v>52</v>
      </c>
      <c r="C45" s="116" t="s">
        <v>53</v>
      </c>
      <c r="D45" s="117" t="s">
        <v>54</v>
      </c>
      <c r="E45" s="118">
        <v>113</v>
      </c>
      <c r="F45" s="118">
        <v>15</v>
      </c>
      <c r="G45" s="26">
        <v>5170.2299999999996</v>
      </c>
      <c r="H45" s="26">
        <f>G45*2</f>
        <v>10340.459999999999</v>
      </c>
      <c r="I45" s="26">
        <f>J45*24</f>
        <v>6204.2759999999998</v>
      </c>
      <c r="J45" s="73">
        <f>G45*0.05</f>
        <v>258.51150000000001</v>
      </c>
      <c r="K45" s="73"/>
      <c r="L45" s="119">
        <v>492.09</v>
      </c>
      <c r="M45" s="119">
        <v>0</v>
      </c>
      <c r="N45" s="120">
        <v>0</v>
      </c>
      <c r="O45" s="121">
        <v>0</v>
      </c>
      <c r="P45" s="77">
        <v>987.5</v>
      </c>
      <c r="Q45" s="26">
        <f>G45+J45-L45+N45-O45-P45</f>
        <v>3949.151499999999</v>
      </c>
      <c r="R45" s="122"/>
    </row>
    <row r="46" spans="1:20" ht="26.25" customHeight="1" x14ac:dyDescent="0.25">
      <c r="A46" s="21" t="s">
        <v>55</v>
      </c>
      <c r="C46" s="123" t="s">
        <v>56</v>
      </c>
      <c r="D46" s="117" t="s">
        <v>57</v>
      </c>
      <c r="E46" s="118">
        <v>113</v>
      </c>
      <c r="F46" s="118">
        <v>15</v>
      </c>
      <c r="G46" s="26">
        <v>5170.2299999999996</v>
      </c>
      <c r="H46" s="26">
        <f>G46*2</f>
        <v>10340.459999999999</v>
      </c>
      <c r="I46" s="26">
        <f>J46*24</f>
        <v>6204.2759999999998</v>
      </c>
      <c r="J46" s="73">
        <f>G46*0.05</f>
        <v>258.51150000000001</v>
      </c>
      <c r="K46" s="73"/>
      <c r="L46" s="119">
        <v>492.09</v>
      </c>
      <c r="M46" s="119">
        <v>0</v>
      </c>
      <c r="N46" s="120">
        <v>0</v>
      </c>
      <c r="O46" s="121">
        <v>0</v>
      </c>
      <c r="P46" s="121"/>
      <c r="Q46" s="26">
        <f>G46+J46-L46+N46-O46-P46</f>
        <v>4936.651499999999</v>
      </c>
      <c r="R46" s="124"/>
    </row>
    <row r="47" spans="1:20" ht="26.25" customHeight="1" x14ac:dyDescent="0.25">
      <c r="A47" s="21" t="s">
        <v>58</v>
      </c>
      <c r="C47" s="125" t="s">
        <v>59</v>
      </c>
      <c r="D47" s="126" t="s">
        <v>60</v>
      </c>
      <c r="E47" s="118">
        <v>113</v>
      </c>
      <c r="F47" s="127">
        <v>15</v>
      </c>
      <c r="G47" s="26">
        <v>2261.37</v>
      </c>
      <c r="H47" s="26"/>
      <c r="I47" s="26"/>
      <c r="J47" s="73">
        <f>G47*0.05</f>
        <v>113.0685</v>
      </c>
      <c r="K47" s="73"/>
      <c r="L47" s="77">
        <v>0</v>
      </c>
      <c r="M47" s="77">
        <v>174.75</v>
      </c>
      <c r="N47" s="78">
        <v>42.74</v>
      </c>
      <c r="O47" s="79">
        <v>0</v>
      </c>
      <c r="P47" s="79"/>
      <c r="Q47" s="26">
        <f>G47+J47-L47+N47-O47-P47</f>
        <v>2417.1784999999995</v>
      </c>
      <c r="R47" s="128"/>
    </row>
    <row r="48" spans="1:20" ht="26.25" customHeight="1" x14ac:dyDescent="0.25">
      <c r="A48" s="21"/>
      <c r="C48" s="125" t="s">
        <v>61</v>
      </c>
      <c r="D48" s="126" t="s">
        <v>62</v>
      </c>
      <c r="E48" s="118">
        <v>113</v>
      </c>
      <c r="F48" s="127">
        <v>15</v>
      </c>
      <c r="G48" s="26">
        <v>3102.45</v>
      </c>
      <c r="H48" s="26">
        <f>G48*2</f>
        <v>6204.9</v>
      </c>
      <c r="I48" s="26">
        <f>J48*24</f>
        <v>3722.94</v>
      </c>
      <c r="J48" s="73">
        <f>G48*0.05</f>
        <v>155.1225</v>
      </c>
      <c r="K48" s="73"/>
      <c r="L48" s="77">
        <v>91.04</v>
      </c>
      <c r="M48" s="77">
        <v>125.1</v>
      </c>
      <c r="N48" s="78">
        <v>0.01</v>
      </c>
      <c r="O48" s="77">
        <v>0</v>
      </c>
      <c r="P48" s="77"/>
      <c r="Q48" s="26">
        <f>G48+J48-L48+N48-O48-P48</f>
        <v>3166.5425</v>
      </c>
      <c r="R48" s="128"/>
    </row>
    <row r="49" spans="1:21" ht="15.75" thickBot="1" x14ac:dyDescent="0.3">
      <c r="C49" s="129"/>
      <c r="D49" s="130"/>
      <c r="E49" s="131"/>
      <c r="F49" s="132" t="s">
        <v>31</v>
      </c>
      <c r="G49" s="133">
        <f>SUM(G45:G48)</f>
        <v>15704.279999999999</v>
      </c>
      <c r="H49" s="133">
        <f t="shared" ref="H49:Q49" si="8">SUM(H45:H48)</f>
        <v>26885.82</v>
      </c>
      <c r="I49" s="133">
        <f t="shared" si="8"/>
        <v>16131.492</v>
      </c>
      <c r="J49" s="133">
        <f t="shared" si="8"/>
        <v>785.21399999999994</v>
      </c>
      <c r="K49" s="133">
        <f t="shared" si="8"/>
        <v>0</v>
      </c>
      <c r="L49" s="133">
        <f t="shared" si="8"/>
        <v>1075.22</v>
      </c>
      <c r="M49" s="133"/>
      <c r="N49" s="133">
        <f t="shared" si="8"/>
        <v>42.75</v>
      </c>
      <c r="O49" s="133">
        <f t="shared" si="8"/>
        <v>0</v>
      </c>
      <c r="P49" s="133">
        <f t="shared" si="8"/>
        <v>987.5</v>
      </c>
      <c r="Q49" s="133">
        <f t="shared" si="8"/>
        <v>14469.523999999998</v>
      </c>
      <c r="R49" s="112"/>
    </row>
    <row r="50" spans="1:21" ht="13.5" customHeight="1" x14ac:dyDescent="0.25">
      <c r="C50" s="134" t="s">
        <v>63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5"/>
    </row>
    <row r="51" spans="1:21" x14ac:dyDescent="0.25">
      <c r="C51" s="12" t="str">
        <f>C43</f>
        <v>PERIODO DEL 1 AL 15 DE MARZO DE 2020</v>
      </c>
      <c r="D51" s="6"/>
      <c r="E51" s="136"/>
      <c r="F51" s="137"/>
      <c r="G51" s="138"/>
      <c r="H51" s="138"/>
      <c r="I51" s="138"/>
      <c r="J51" s="139"/>
      <c r="K51" s="139"/>
      <c r="L51" s="138"/>
      <c r="M51" s="138"/>
      <c r="N51" s="139"/>
      <c r="O51" s="138"/>
      <c r="P51" s="138"/>
      <c r="Q51" s="138"/>
      <c r="R51" s="137"/>
    </row>
    <row r="52" spans="1:21" ht="27" x14ac:dyDescent="0.25">
      <c r="C52" s="14" t="s">
        <v>7</v>
      </c>
      <c r="D52" s="15" t="s">
        <v>8</v>
      </c>
      <c r="E52" s="14" t="s">
        <v>9</v>
      </c>
      <c r="F52" s="14" t="s">
        <v>10</v>
      </c>
      <c r="G52" s="14" t="s">
        <v>11</v>
      </c>
      <c r="H52" s="14"/>
      <c r="I52" s="14"/>
      <c r="J52" s="16" t="s">
        <v>12</v>
      </c>
      <c r="K52" s="17" t="s">
        <v>13</v>
      </c>
      <c r="L52" s="14" t="s">
        <v>14</v>
      </c>
      <c r="M52" s="18" t="s">
        <v>15</v>
      </c>
      <c r="N52" s="18" t="s">
        <v>39</v>
      </c>
      <c r="O52" s="19" t="s">
        <v>17</v>
      </c>
      <c r="P52" s="19" t="s">
        <v>18</v>
      </c>
      <c r="Q52" s="20" t="s">
        <v>19</v>
      </c>
      <c r="R52" s="14" t="s">
        <v>20</v>
      </c>
    </row>
    <row r="53" spans="1:21" ht="23.25" customHeight="1" x14ac:dyDescent="0.25">
      <c r="A53" s="21" t="s">
        <v>64</v>
      </c>
      <c r="C53" s="116" t="s">
        <v>65</v>
      </c>
      <c r="D53" s="140" t="s">
        <v>66</v>
      </c>
      <c r="E53" s="118">
        <v>113</v>
      </c>
      <c r="F53" s="141">
        <v>15</v>
      </c>
      <c r="G53" s="26">
        <f>3620.1/15*F53</f>
        <v>3620.1</v>
      </c>
      <c r="H53" s="26">
        <f>G53*2</f>
        <v>7240.2</v>
      </c>
      <c r="I53" s="26">
        <f>J53*24</f>
        <v>4343.88</v>
      </c>
      <c r="J53" s="73">
        <f>G53*0.05-0.01</f>
        <v>180.995</v>
      </c>
      <c r="K53" s="73"/>
      <c r="L53" s="142">
        <v>165.07</v>
      </c>
      <c r="M53" s="142">
        <v>107.4</v>
      </c>
      <c r="N53" s="143">
        <v>0.01</v>
      </c>
      <c r="O53" s="142">
        <v>0</v>
      </c>
      <c r="P53" s="142"/>
      <c r="Q53" s="26">
        <f>G53+J53-L53+N53-O53-P53</f>
        <v>3636.0349999999999</v>
      </c>
      <c r="R53" s="144"/>
    </row>
    <row r="54" spans="1:21" ht="23.25" customHeight="1" x14ac:dyDescent="0.25">
      <c r="A54" s="21" t="s">
        <v>67</v>
      </c>
      <c r="C54" s="116" t="s">
        <v>68</v>
      </c>
      <c r="D54" s="140" t="s">
        <v>69</v>
      </c>
      <c r="E54" s="118">
        <v>113</v>
      </c>
      <c r="F54" s="141">
        <v>15</v>
      </c>
      <c r="G54" s="26">
        <v>2261.67</v>
      </c>
      <c r="H54" s="26"/>
      <c r="I54" s="26"/>
      <c r="J54" s="73">
        <f>G54*0.05</f>
        <v>113.08350000000002</v>
      </c>
      <c r="K54" s="73"/>
      <c r="L54" s="77">
        <v>0</v>
      </c>
      <c r="M54" s="77">
        <v>174.75</v>
      </c>
      <c r="N54" s="78">
        <v>42.74</v>
      </c>
      <c r="O54" s="145">
        <v>0</v>
      </c>
      <c r="P54" s="145"/>
      <c r="Q54" s="26">
        <f>G54+J54-L54+N54-O54-P54</f>
        <v>2417.4935</v>
      </c>
      <c r="R54" s="144"/>
    </row>
    <row r="55" spans="1:21" ht="12.75" customHeight="1" thickBot="1" x14ac:dyDescent="0.3">
      <c r="C55" s="146"/>
      <c r="D55" s="147"/>
      <c r="E55" s="148"/>
      <c r="F55" s="149" t="s">
        <v>31</v>
      </c>
      <c r="G55" s="150">
        <f>SUM(G53:G54)</f>
        <v>5881.77</v>
      </c>
      <c r="H55" s="150">
        <f t="shared" ref="H55:Q55" si="9">SUM(H53:H54)</f>
        <v>7240.2</v>
      </c>
      <c r="I55" s="150">
        <f t="shared" si="9"/>
        <v>4343.88</v>
      </c>
      <c r="J55" s="150">
        <f t="shared" si="9"/>
        <v>294.07850000000002</v>
      </c>
      <c r="K55" s="150">
        <f t="shared" si="9"/>
        <v>0</v>
      </c>
      <c r="L55" s="150">
        <f t="shared" si="9"/>
        <v>165.07</v>
      </c>
      <c r="M55" s="150"/>
      <c r="N55" s="150">
        <f t="shared" si="9"/>
        <v>42.75</v>
      </c>
      <c r="O55" s="150">
        <f t="shared" si="9"/>
        <v>0</v>
      </c>
      <c r="P55" s="150">
        <f t="shared" si="9"/>
        <v>0</v>
      </c>
      <c r="Q55" s="150">
        <f t="shared" si="9"/>
        <v>6053.5285000000003</v>
      </c>
      <c r="R55" s="137"/>
    </row>
    <row r="56" spans="1:21" ht="12.75" customHeight="1" x14ac:dyDescent="0.25">
      <c r="C56" s="146"/>
      <c r="D56" s="147"/>
      <c r="E56" s="148"/>
      <c r="F56" s="146"/>
      <c r="G56" s="151"/>
      <c r="H56" s="151"/>
      <c r="I56" s="151"/>
      <c r="J56" s="152"/>
      <c r="K56" s="152"/>
      <c r="L56" s="151"/>
      <c r="M56" s="151"/>
      <c r="N56" s="152"/>
      <c r="O56" s="151"/>
      <c r="P56" s="151"/>
      <c r="Q56" s="151"/>
      <c r="R56" s="137"/>
    </row>
    <row r="57" spans="1:21" ht="15.75" thickBot="1" x14ac:dyDescent="0.3">
      <c r="C57" s="44"/>
      <c r="D57" s="153"/>
      <c r="E57" s="38"/>
    </row>
    <row r="58" spans="1:21" s="2" customFormat="1" x14ac:dyDescent="0.25">
      <c r="A58"/>
      <c r="B58"/>
      <c r="C58" s="50" t="s">
        <v>32</v>
      </c>
      <c r="D58" s="50"/>
      <c r="E58" s="50"/>
      <c r="F58" s="50"/>
      <c r="H58" s="51"/>
      <c r="I58" s="51"/>
      <c r="J58" s="52" t="s">
        <v>33</v>
      </c>
      <c r="K58" s="52"/>
      <c r="L58" s="52"/>
      <c r="M58" s="38"/>
      <c r="N58"/>
      <c r="O58"/>
      <c r="P58"/>
      <c r="Q58" s="52" t="s">
        <v>34</v>
      </c>
      <c r="R58" s="52"/>
      <c r="T58"/>
      <c r="U58"/>
    </row>
    <row r="59" spans="1:21" s="53" customFormat="1" x14ac:dyDescent="0.25">
      <c r="B59"/>
      <c r="C59" s="50" t="s">
        <v>35</v>
      </c>
      <c r="D59" s="50"/>
      <c r="E59" s="50"/>
      <c r="F59" s="50"/>
      <c r="G59" s="50" t="s">
        <v>36</v>
      </c>
      <c r="H59" s="50"/>
      <c r="I59" s="50"/>
      <c r="J59" s="50"/>
      <c r="K59" s="50"/>
      <c r="L59" s="50"/>
      <c r="M59" s="50"/>
      <c r="N59" s="50"/>
      <c r="O59"/>
      <c r="P59"/>
      <c r="Q59" s="50" t="s">
        <v>37</v>
      </c>
      <c r="R59" s="50"/>
      <c r="S59" s="2"/>
      <c r="T59"/>
      <c r="U59"/>
    </row>
    <row r="60" spans="1:21" x14ac:dyDescent="0.25">
      <c r="C60" s="87"/>
      <c r="E60" s="38"/>
      <c r="G60" s="38"/>
      <c r="H60" s="38"/>
      <c r="I60" s="38"/>
      <c r="J60" s="56"/>
      <c r="K60" s="56"/>
      <c r="L60" s="38"/>
      <c r="M60" s="38"/>
      <c r="N60" s="56"/>
      <c r="Q60" s="38"/>
      <c r="R60" s="38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54" t="s">
        <v>2</v>
      </c>
      <c r="D63" s="156"/>
      <c r="E63" s="157"/>
      <c r="F63" s="155"/>
      <c r="G63" s="155"/>
      <c r="H63" s="155"/>
      <c r="I63" s="155"/>
      <c r="J63" s="158"/>
      <c r="K63" s="158"/>
      <c r="L63" s="155"/>
      <c r="M63" s="155"/>
      <c r="N63" s="158"/>
      <c r="O63" s="155"/>
      <c r="P63" s="155"/>
      <c r="Q63" s="155"/>
      <c r="R63" s="159" t="s">
        <v>3</v>
      </c>
    </row>
    <row r="64" spans="1:21" ht="15.75" x14ac:dyDescent="0.25">
      <c r="C64" s="160" t="s">
        <v>70</v>
      </c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1" t="s">
        <v>5</v>
      </c>
    </row>
    <row r="65" spans="1:20" x14ac:dyDescent="0.25">
      <c r="C65" s="12" t="str">
        <f>C51</f>
        <v>PERIODO DEL 1 AL 15 DE MARZO DE 2020</v>
      </c>
      <c r="D65" s="6"/>
      <c r="E65" s="161"/>
      <c r="F65" s="162"/>
      <c r="G65" s="163"/>
      <c r="H65" s="163"/>
      <c r="I65" s="163"/>
      <c r="J65" s="164"/>
      <c r="K65" s="164"/>
      <c r="L65" s="163"/>
      <c r="M65" s="163"/>
      <c r="N65" s="164"/>
      <c r="O65" s="163"/>
      <c r="P65" s="163"/>
      <c r="Q65" s="163"/>
      <c r="R65" s="13"/>
    </row>
    <row r="66" spans="1:20" ht="27" x14ac:dyDescent="0.25">
      <c r="C66" s="14" t="s">
        <v>7</v>
      </c>
      <c r="D66" s="15" t="s">
        <v>8</v>
      </c>
      <c r="E66" s="14" t="s">
        <v>9</v>
      </c>
      <c r="F66" s="14" t="s">
        <v>10</v>
      </c>
      <c r="G66" s="14" t="s">
        <v>11</v>
      </c>
      <c r="H66" s="14"/>
      <c r="I66" s="14"/>
      <c r="J66" s="16" t="s">
        <v>12</v>
      </c>
      <c r="K66" s="17" t="s">
        <v>13</v>
      </c>
      <c r="L66" s="14" t="s">
        <v>14</v>
      </c>
      <c r="M66" s="18" t="s">
        <v>15</v>
      </c>
      <c r="N66" s="18" t="s">
        <v>39</v>
      </c>
      <c r="O66" s="19" t="s">
        <v>17</v>
      </c>
      <c r="P66" s="19" t="s">
        <v>18</v>
      </c>
      <c r="Q66" s="20" t="s">
        <v>19</v>
      </c>
      <c r="R66" s="14" t="s">
        <v>20</v>
      </c>
    </row>
    <row r="67" spans="1:20" ht="26.25" customHeight="1" x14ac:dyDescent="0.25">
      <c r="A67" s="21" t="s">
        <v>71</v>
      </c>
      <c r="C67" s="165" t="s">
        <v>72</v>
      </c>
      <c r="D67" s="166" t="s">
        <v>73</v>
      </c>
      <c r="E67" s="118">
        <v>113</v>
      </c>
      <c r="F67" s="167">
        <v>15</v>
      </c>
      <c r="G67" s="26">
        <v>8223.23</v>
      </c>
      <c r="H67" s="26">
        <f>G67*2</f>
        <v>16446.46</v>
      </c>
      <c r="I67" s="26">
        <f>J67*24</f>
        <v>9867.8760000000002</v>
      </c>
      <c r="J67" s="73">
        <f>G67*0.05</f>
        <v>411.16149999999999</v>
      </c>
      <c r="K67" s="73"/>
      <c r="L67" s="119">
        <v>1118.31</v>
      </c>
      <c r="M67" s="119">
        <v>0</v>
      </c>
      <c r="N67" s="120">
        <v>0</v>
      </c>
      <c r="O67" s="119">
        <v>0</v>
      </c>
      <c r="P67" s="119">
        <v>1150</v>
      </c>
      <c r="Q67" s="26">
        <f>G67+J67-L67+N67-O67-P67</f>
        <v>6366.0815000000002</v>
      </c>
      <c r="R67" s="168"/>
    </row>
    <row r="68" spans="1:20" ht="26.25" customHeight="1" x14ac:dyDescent="0.25">
      <c r="A68" s="21" t="s">
        <v>74</v>
      </c>
      <c r="C68" s="165" t="s">
        <v>75</v>
      </c>
      <c r="D68" s="166" t="s">
        <v>76</v>
      </c>
      <c r="E68" s="118">
        <v>113</v>
      </c>
      <c r="F68" s="167">
        <v>15</v>
      </c>
      <c r="G68" s="26">
        <v>6410.6</v>
      </c>
      <c r="H68" s="26">
        <f>G68*2</f>
        <v>12821.2</v>
      </c>
      <c r="I68" s="26">
        <f>J68*24</f>
        <v>7692.7200000000012</v>
      </c>
      <c r="J68" s="73">
        <f>G68*0.05</f>
        <v>320.53000000000003</v>
      </c>
      <c r="K68" s="73"/>
      <c r="L68" s="119">
        <v>731.13</v>
      </c>
      <c r="M68" s="119">
        <v>0</v>
      </c>
      <c r="N68" s="120">
        <v>0</v>
      </c>
      <c r="O68" s="119">
        <v>0</v>
      </c>
      <c r="P68" s="119"/>
      <c r="Q68" s="26">
        <f>ROUND(G68+J68-L68+N68-O68-P68,0)</f>
        <v>6000</v>
      </c>
      <c r="R68" s="168"/>
    </row>
    <row r="69" spans="1:20" ht="26.25" customHeight="1" x14ac:dyDescent="0.25">
      <c r="A69" s="21" t="s">
        <v>77</v>
      </c>
      <c r="C69" s="165" t="s">
        <v>78</v>
      </c>
      <c r="D69" s="166" t="s">
        <v>79</v>
      </c>
      <c r="E69" s="118">
        <v>113</v>
      </c>
      <c r="F69" s="167">
        <v>15</v>
      </c>
      <c r="G69" s="26">
        <v>2565.66</v>
      </c>
      <c r="H69" s="26"/>
      <c r="I69" s="26"/>
      <c r="J69" s="73">
        <f>G69*0.05</f>
        <v>128.28299999999999</v>
      </c>
      <c r="K69" s="73"/>
      <c r="L69" s="77"/>
      <c r="M69" s="77">
        <v>160.35</v>
      </c>
      <c r="N69" s="78">
        <v>2.61</v>
      </c>
      <c r="O69" s="119">
        <v>0</v>
      </c>
      <c r="P69" s="119"/>
      <c r="Q69" s="26">
        <f>G69+J69-L69+N69-O69-P69</f>
        <v>2696.5529999999999</v>
      </c>
      <c r="R69" s="168"/>
    </row>
    <row r="70" spans="1:20" ht="26.25" customHeight="1" x14ac:dyDescent="0.25">
      <c r="A70" s="21" t="s">
        <v>80</v>
      </c>
      <c r="C70" s="165" t="s">
        <v>81</v>
      </c>
      <c r="D70" s="166" t="s">
        <v>82</v>
      </c>
      <c r="E70" s="118">
        <v>113</v>
      </c>
      <c r="F70" s="167">
        <v>15</v>
      </c>
      <c r="G70" s="26">
        <v>2565.66</v>
      </c>
      <c r="H70" s="26"/>
      <c r="I70" s="26"/>
      <c r="J70" s="73">
        <f>G70*0.05</f>
        <v>128.28299999999999</v>
      </c>
      <c r="K70" s="73"/>
      <c r="L70" s="77"/>
      <c r="M70" s="77">
        <v>160.35</v>
      </c>
      <c r="N70" s="78">
        <v>2.61</v>
      </c>
      <c r="O70" s="119">
        <v>0</v>
      </c>
      <c r="P70" s="119"/>
      <c r="Q70" s="26">
        <f>G70+J70-L70+N70-O70-P70+K70</f>
        <v>2696.5529999999999</v>
      </c>
      <c r="R70" s="168"/>
      <c r="T70" s="29"/>
    </row>
    <row r="71" spans="1:20" ht="15.75" thickBot="1" x14ac:dyDescent="0.3">
      <c r="C71" s="169"/>
      <c r="D71" s="156"/>
      <c r="E71" s="170"/>
      <c r="F71" s="171" t="s">
        <v>31</v>
      </c>
      <c r="G71" s="172">
        <f>SUM(G67:G70)</f>
        <v>19765.149999999998</v>
      </c>
      <c r="H71" s="172">
        <f t="shared" ref="H71:Q71" si="10">SUM(H67:H70)</f>
        <v>29267.66</v>
      </c>
      <c r="I71" s="172">
        <f t="shared" si="10"/>
        <v>17560.596000000001</v>
      </c>
      <c r="J71" s="172">
        <f t="shared" si="10"/>
        <v>988.25750000000005</v>
      </c>
      <c r="K71" s="172">
        <f t="shared" si="10"/>
        <v>0</v>
      </c>
      <c r="L71" s="172">
        <f t="shared" si="10"/>
        <v>1849.44</v>
      </c>
      <c r="M71" s="172"/>
      <c r="N71" s="172">
        <f t="shared" si="10"/>
        <v>5.22</v>
      </c>
      <c r="O71" s="172">
        <f t="shared" si="10"/>
        <v>0</v>
      </c>
      <c r="P71" s="172">
        <f>SUM(P67:P70)</f>
        <v>1150</v>
      </c>
      <c r="Q71" s="172">
        <f t="shared" si="10"/>
        <v>17759.1875</v>
      </c>
      <c r="R71" s="162"/>
    </row>
    <row r="72" spans="1:20" x14ac:dyDescent="0.25">
      <c r="C72" s="169"/>
      <c r="D72" s="156"/>
      <c r="E72" s="170"/>
      <c r="F72" s="169"/>
      <c r="G72" s="173"/>
      <c r="H72" s="173"/>
      <c r="I72" s="173"/>
      <c r="J72" s="174"/>
      <c r="K72" s="174"/>
      <c r="L72" s="173"/>
      <c r="M72" s="173"/>
      <c r="N72" s="174"/>
      <c r="O72" s="173"/>
      <c r="P72" s="173"/>
      <c r="Q72" s="173"/>
      <c r="R72" s="162"/>
    </row>
    <row r="73" spans="1:20" ht="15.75" x14ac:dyDescent="0.25">
      <c r="C73" s="175" t="s">
        <v>83</v>
      </c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6"/>
    </row>
    <row r="74" spans="1:20" x14ac:dyDescent="0.25">
      <c r="C74" s="12" t="str">
        <f>C65</f>
        <v>PERIODO DEL 1 AL 15 DE MARZO DE 2020</v>
      </c>
      <c r="D74" s="6"/>
      <c r="E74" s="177"/>
      <c r="F74" s="178"/>
      <c r="G74" s="179"/>
      <c r="H74" s="179"/>
      <c r="I74" s="179"/>
      <c r="J74" s="180"/>
      <c r="K74" s="180"/>
      <c r="L74" s="179"/>
      <c r="M74" s="179"/>
      <c r="N74" s="180"/>
      <c r="O74" s="179"/>
      <c r="P74" s="179"/>
      <c r="Q74" s="179"/>
      <c r="R74" s="178"/>
    </row>
    <row r="75" spans="1:20" ht="27" x14ac:dyDescent="0.25">
      <c r="C75" s="14" t="s">
        <v>7</v>
      </c>
      <c r="D75" s="15" t="s">
        <v>8</v>
      </c>
      <c r="E75" s="14" t="s">
        <v>9</v>
      </c>
      <c r="F75" s="181" t="s">
        <v>10</v>
      </c>
      <c r="G75" s="14" t="s">
        <v>11</v>
      </c>
      <c r="H75" s="14"/>
      <c r="I75" s="14"/>
      <c r="J75" s="16" t="s">
        <v>12</v>
      </c>
      <c r="K75" s="17" t="s">
        <v>13</v>
      </c>
      <c r="L75" s="14" t="s">
        <v>14</v>
      </c>
      <c r="M75" s="18" t="s">
        <v>15</v>
      </c>
      <c r="N75" s="18" t="s">
        <v>39</v>
      </c>
      <c r="O75" s="19" t="s">
        <v>17</v>
      </c>
      <c r="P75" s="19" t="s">
        <v>18</v>
      </c>
      <c r="Q75" s="20" t="s">
        <v>19</v>
      </c>
      <c r="R75" s="14" t="s">
        <v>20</v>
      </c>
    </row>
    <row r="76" spans="1:20" ht="26.25" customHeight="1" x14ac:dyDescent="0.25">
      <c r="A76" s="21" t="s">
        <v>84</v>
      </c>
      <c r="C76" s="182" t="s">
        <v>85</v>
      </c>
      <c r="D76" s="183" t="s">
        <v>86</v>
      </c>
      <c r="E76" s="118">
        <v>113</v>
      </c>
      <c r="F76" s="184">
        <v>15</v>
      </c>
      <c r="G76" s="26">
        <v>3102.45</v>
      </c>
      <c r="H76" s="26">
        <f>G76*2</f>
        <v>6204.9</v>
      </c>
      <c r="I76" s="26">
        <f>J76*24</f>
        <v>3722.7000000000003</v>
      </c>
      <c r="J76" s="73">
        <f>G76*0.05-0.01</f>
        <v>155.11250000000001</v>
      </c>
      <c r="K76" s="73"/>
      <c r="L76" s="77">
        <v>91.04</v>
      </c>
      <c r="M76" s="77">
        <v>125.1</v>
      </c>
      <c r="N76" s="78">
        <v>0.01</v>
      </c>
      <c r="O76" s="77">
        <v>0</v>
      </c>
      <c r="P76" s="77"/>
      <c r="Q76" s="26">
        <f>G76+J76-L76+N76-O76-P76+K76</f>
        <v>3166.5325000000003</v>
      </c>
      <c r="R76" s="185"/>
      <c r="S76" s="53"/>
    </row>
    <row r="77" spans="1:20" ht="26.25" customHeight="1" x14ac:dyDescent="0.25">
      <c r="A77" s="21"/>
      <c r="C77" s="182" t="s">
        <v>87</v>
      </c>
      <c r="D77" s="183" t="s">
        <v>88</v>
      </c>
      <c r="E77" s="118">
        <v>113</v>
      </c>
      <c r="F77" s="141">
        <v>15</v>
      </c>
      <c r="G77" s="26">
        <v>2261.37</v>
      </c>
      <c r="H77" s="26"/>
      <c r="I77" s="26"/>
      <c r="J77" s="73">
        <f t="shared" ref="J77:J81" si="11">G77*0.05</f>
        <v>113.0685</v>
      </c>
      <c r="K77" s="73"/>
      <c r="L77" s="77">
        <v>0</v>
      </c>
      <c r="M77" s="77">
        <v>174.75</v>
      </c>
      <c r="N77" s="78">
        <v>42.74</v>
      </c>
      <c r="O77" s="145">
        <v>0</v>
      </c>
      <c r="P77" s="145"/>
      <c r="Q77" s="26">
        <f>G77+J77-L77+N77-O77-P77+K77</f>
        <v>2417.1784999999995</v>
      </c>
      <c r="R77" s="185"/>
      <c r="S77" s="53"/>
    </row>
    <row r="78" spans="1:20" ht="26.25" customHeight="1" x14ac:dyDescent="0.25">
      <c r="A78" s="21" t="s">
        <v>89</v>
      </c>
      <c r="C78" s="182" t="s">
        <v>90</v>
      </c>
      <c r="D78" s="183" t="s">
        <v>91</v>
      </c>
      <c r="E78" s="118">
        <v>113</v>
      </c>
      <c r="F78" s="186">
        <v>15</v>
      </c>
      <c r="G78" s="26">
        <v>2904</v>
      </c>
      <c r="H78" s="26">
        <f>G78*2</f>
        <v>5808</v>
      </c>
      <c r="I78" s="26">
        <f>J78*24</f>
        <v>3484.5600000000004</v>
      </c>
      <c r="J78" s="73">
        <f>G78*0.05-0.01</f>
        <v>145.19000000000003</v>
      </c>
      <c r="K78" s="73"/>
      <c r="L78" s="187">
        <v>49.2</v>
      </c>
      <c r="M78" s="187">
        <v>145.35</v>
      </c>
      <c r="N78" s="188">
        <v>0.01</v>
      </c>
      <c r="O78" s="187">
        <v>0</v>
      </c>
      <c r="P78" s="187"/>
      <c r="Q78" s="26">
        <f t="shared" ref="Q78" si="12">ROUND(G78+J78-L78+N78-O78-P78,0)</f>
        <v>3000</v>
      </c>
      <c r="R78" s="185"/>
    </row>
    <row r="79" spans="1:20" ht="26.25" customHeight="1" x14ac:dyDescent="0.25">
      <c r="A79" s="21"/>
      <c r="C79" s="189" t="s">
        <v>92</v>
      </c>
      <c r="D79" s="190" t="s">
        <v>93</v>
      </c>
      <c r="E79" s="118">
        <v>113</v>
      </c>
      <c r="F79" s="191">
        <v>15</v>
      </c>
      <c r="G79" s="26">
        <v>2957.13</v>
      </c>
      <c r="H79" s="192">
        <f>G79*2</f>
        <v>5914.26</v>
      </c>
      <c r="I79" s="192">
        <f>J79*24</f>
        <v>3548.3160000000007</v>
      </c>
      <c r="J79" s="73">
        <f>G79*0.05-0.01</f>
        <v>147.84650000000002</v>
      </c>
      <c r="K79" s="193">
        <v>591.41999999999996</v>
      </c>
      <c r="L79" s="194">
        <v>54.99</v>
      </c>
      <c r="M79" s="194">
        <v>145.35</v>
      </c>
      <c r="N79" s="195">
        <v>0.01</v>
      </c>
      <c r="O79" s="194">
        <v>0</v>
      </c>
      <c r="P79" s="194"/>
      <c r="Q79" s="26">
        <f>ROUND(G79+J79-L79+N79-O79-P79,0)+K79</f>
        <v>3641.42</v>
      </c>
      <c r="R79" s="185"/>
    </row>
    <row r="80" spans="1:20" ht="40.5" customHeight="1" x14ac:dyDescent="0.25">
      <c r="A80" s="21"/>
      <c r="C80" s="196" t="s">
        <v>94</v>
      </c>
      <c r="D80" s="183" t="s">
        <v>95</v>
      </c>
      <c r="E80" s="118">
        <v>113</v>
      </c>
      <c r="F80" s="186">
        <v>15</v>
      </c>
      <c r="G80" s="26">
        <f>3102.45/15*F80</f>
        <v>3102.45</v>
      </c>
      <c r="H80" s="26">
        <f>G80*2</f>
        <v>6204.9</v>
      </c>
      <c r="I80" s="26">
        <f>J80*24</f>
        <v>3722.7000000000003</v>
      </c>
      <c r="J80" s="73">
        <f>G80*0.05-0.01</f>
        <v>155.11250000000001</v>
      </c>
      <c r="K80" s="73"/>
      <c r="L80" s="77">
        <v>91.04</v>
      </c>
      <c r="M80" s="77">
        <v>125.1</v>
      </c>
      <c r="N80" s="78">
        <v>0.01</v>
      </c>
      <c r="O80" s="77">
        <v>0</v>
      </c>
      <c r="P80" s="77"/>
      <c r="Q80" s="26">
        <f>G80+J80-L80+N80-O80-P80+K80</f>
        <v>3166.5325000000003</v>
      </c>
      <c r="R80" s="197"/>
    </row>
    <row r="81" spans="1:21" ht="26.25" customHeight="1" thickBot="1" x14ac:dyDescent="0.3">
      <c r="A81" s="21" t="s">
        <v>96</v>
      </c>
      <c r="C81" s="198" t="s">
        <v>97</v>
      </c>
      <c r="D81" s="199" t="s">
        <v>88</v>
      </c>
      <c r="E81" s="118">
        <v>113</v>
      </c>
      <c r="F81" s="184">
        <v>15</v>
      </c>
      <c r="G81" s="26">
        <v>2261.37</v>
      </c>
      <c r="H81" s="26"/>
      <c r="I81" s="26"/>
      <c r="J81" s="73">
        <f t="shared" si="11"/>
        <v>113.0685</v>
      </c>
      <c r="K81" s="73"/>
      <c r="L81" s="77">
        <v>0</v>
      </c>
      <c r="M81" s="77">
        <v>174.75</v>
      </c>
      <c r="N81" s="78">
        <v>42.74</v>
      </c>
      <c r="O81" s="145">
        <v>0</v>
      </c>
      <c r="P81" s="145"/>
      <c r="Q81" s="26">
        <f>G81+J81-L81+N81-O81-P81+K81</f>
        <v>2417.1784999999995</v>
      </c>
      <c r="R81" s="185"/>
    </row>
    <row r="82" spans="1:21" ht="15.75" thickBot="1" x14ac:dyDescent="0.3">
      <c r="C82" s="200"/>
      <c r="D82" s="201"/>
      <c r="E82" s="202"/>
      <c r="F82" s="203" t="s">
        <v>31</v>
      </c>
      <c r="G82" s="204">
        <f>SUM(G76:G81)</f>
        <v>16588.77</v>
      </c>
      <c r="H82" s="204">
        <f t="shared" ref="H82:Q82" si="13">SUM(H76:H81)</f>
        <v>24132.059999999998</v>
      </c>
      <c r="I82" s="204">
        <f t="shared" si="13"/>
        <v>14478.276000000002</v>
      </c>
      <c r="J82" s="204">
        <f t="shared" si="13"/>
        <v>829.39850000000013</v>
      </c>
      <c r="K82" s="204">
        <f t="shared" si="13"/>
        <v>591.41999999999996</v>
      </c>
      <c r="L82" s="204">
        <f t="shared" si="13"/>
        <v>286.27000000000004</v>
      </c>
      <c r="M82" s="204"/>
      <c r="N82" s="204">
        <f t="shared" si="13"/>
        <v>85.52</v>
      </c>
      <c r="O82" s="204">
        <f t="shared" si="13"/>
        <v>0</v>
      </c>
      <c r="P82" s="204">
        <f>SUM(P76:P81)</f>
        <v>0</v>
      </c>
      <c r="Q82" s="204">
        <f t="shared" si="13"/>
        <v>17808.841999999997</v>
      </c>
      <c r="R82" s="178"/>
    </row>
    <row r="83" spans="1:21" x14ac:dyDescent="0.25">
      <c r="C83" s="200"/>
      <c r="D83" s="201"/>
      <c r="E83" s="202"/>
      <c r="F83" s="200"/>
      <c r="G83" s="205"/>
      <c r="H83" s="205"/>
      <c r="I83" s="205"/>
      <c r="J83" s="206"/>
      <c r="K83" s="206"/>
      <c r="L83" s="205"/>
      <c r="M83" s="205"/>
      <c r="N83" s="206"/>
      <c r="O83" s="205"/>
      <c r="P83" s="205"/>
      <c r="Q83" s="205"/>
      <c r="R83" s="178"/>
      <c r="T83" s="34"/>
    </row>
    <row r="84" spans="1:21" x14ac:dyDescent="0.25">
      <c r="C84" s="200"/>
      <c r="D84" s="201"/>
      <c r="E84" s="202"/>
      <c r="F84" s="200"/>
      <c r="G84" s="205"/>
      <c r="H84" s="205"/>
      <c r="I84" s="205"/>
      <c r="J84" s="206"/>
      <c r="K84" s="206"/>
      <c r="L84" s="205"/>
      <c r="M84" s="205"/>
      <c r="N84" s="206"/>
      <c r="O84" s="205"/>
      <c r="P84" s="205"/>
      <c r="Q84" s="205"/>
      <c r="R84" s="178"/>
    </row>
    <row r="85" spans="1:21" x14ac:dyDescent="0.25">
      <c r="C85" s="200"/>
      <c r="D85" s="201"/>
      <c r="E85" s="202"/>
      <c r="F85" s="200"/>
      <c r="G85" s="205"/>
      <c r="H85" s="205"/>
      <c r="I85" s="205"/>
      <c r="J85" s="206"/>
      <c r="K85" s="206"/>
      <c r="L85" s="205"/>
      <c r="M85" s="205"/>
      <c r="N85" s="206"/>
      <c r="O85" s="205"/>
      <c r="P85" s="205"/>
      <c r="Q85" s="205"/>
      <c r="R85" s="178"/>
    </row>
    <row r="86" spans="1:21" x14ac:dyDescent="0.25">
      <c r="C86" s="200"/>
      <c r="D86" s="201"/>
      <c r="E86" s="202"/>
      <c r="F86" s="200"/>
      <c r="G86" s="205"/>
      <c r="H86" s="205"/>
      <c r="I86" s="205"/>
      <c r="J86" s="206"/>
      <c r="K86" s="206"/>
      <c r="L86" s="205"/>
      <c r="M86" s="205"/>
      <c r="N86" s="206"/>
      <c r="O86" s="205"/>
      <c r="P86" s="205"/>
      <c r="Q86" s="205"/>
      <c r="R86" s="178"/>
    </row>
    <row r="87" spans="1:21" ht="15.75" thickBot="1" x14ac:dyDescent="0.3">
      <c r="C87" s="207"/>
      <c r="D87" s="46"/>
      <c r="E87" s="47"/>
      <c r="H87" s="45"/>
      <c r="I87" s="45"/>
      <c r="J87" s="48"/>
      <c r="K87" s="48"/>
      <c r="L87" s="45"/>
    </row>
    <row r="88" spans="1:21" s="2" customFormat="1" x14ac:dyDescent="0.25">
      <c r="A88"/>
      <c r="B88"/>
      <c r="C88" s="50" t="s">
        <v>32</v>
      </c>
      <c r="D88" s="50"/>
      <c r="E88" s="50"/>
      <c r="F88" s="50"/>
      <c r="H88" s="51"/>
      <c r="I88" s="51"/>
      <c r="J88" s="52" t="s">
        <v>33</v>
      </c>
      <c r="K88" s="52"/>
      <c r="L88" s="52"/>
      <c r="M88" s="38"/>
      <c r="N88"/>
      <c r="O88"/>
      <c r="P88"/>
      <c r="Q88" s="52" t="s">
        <v>34</v>
      </c>
      <c r="R88" s="52"/>
      <c r="T88"/>
      <c r="U88"/>
    </row>
    <row r="89" spans="1:21" s="53" customFormat="1" x14ac:dyDescent="0.25">
      <c r="B89"/>
      <c r="C89" s="50" t="s">
        <v>35</v>
      </c>
      <c r="D89" s="50"/>
      <c r="E89" s="50"/>
      <c r="F89" s="50"/>
      <c r="G89" s="50" t="s">
        <v>36</v>
      </c>
      <c r="H89" s="50"/>
      <c r="I89" s="50"/>
      <c r="J89" s="50"/>
      <c r="K89" s="50"/>
      <c r="L89" s="50"/>
      <c r="M89" s="50"/>
      <c r="N89" s="50"/>
      <c r="O89"/>
      <c r="P89"/>
      <c r="Q89" s="50" t="s">
        <v>37</v>
      </c>
      <c r="R89" s="50"/>
      <c r="S89" s="2"/>
      <c r="T89"/>
      <c r="U89"/>
    </row>
    <row r="90" spans="1:21" x14ac:dyDescent="0.25">
      <c r="C90" s="87"/>
      <c r="E90" s="38"/>
      <c r="G90" s="38"/>
      <c r="H90" s="38"/>
      <c r="I90" s="38"/>
      <c r="J90" s="56"/>
      <c r="K90" s="56"/>
      <c r="L90" s="38"/>
      <c r="M90" s="38"/>
      <c r="N90" s="56"/>
      <c r="Q90" s="38"/>
      <c r="R90" s="38"/>
    </row>
    <row r="91" spans="1:21" x14ac:dyDescent="0.25">
      <c r="C91" s="87"/>
      <c r="E91" s="38"/>
      <c r="G91" s="38"/>
      <c r="H91" s="38"/>
      <c r="I91" s="38"/>
      <c r="J91" s="56"/>
      <c r="K91" s="56"/>
      <c r="L91" s="38"/>
      <c r="M91" s="38"/>
      <c r="N91" s="56"/>
      <c r="Q91" s="38"/>
      <c r="R91" s="38"/>
    </row>
    <row r="92" spans="1:21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21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21" ht="15.75" x14ac:dyDescent="0.25">
      <c r="C94" s="208" t="s">
        <v>2</v>
      </c>
      <c r="D94" s="210"/>
      <c r="E94" s="211"/>
      <c r="F94" s="209"/>
      <c r="G94" s="209"/>
      <c r="H94" s="209"/>
      <c r="I94" s="209"/>
      <c r="J94" s="212"/>
      <c r="K94" s="212"/>
      <c r="L94" s="209"/>
      <c r="M94" s="209"/>
      <c r="N94" s="212"/>
      <c r="O94" s="209"/>
      <c r="P94" s="209"/>
      <c r="Q94" s="209"/>
      <c r="R94" s="213" t="s">
        <v>3</v>
      </c>
    </row>
    <row r="95" spans="1:21" ht="15.75" x14ac:dyDescent="0.25">
      <c r="C95" s="214" t="s">
        <v>98</v>
      </c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11" t="s">
        <v>5</v>
      </c>
    </row>
    <row r="96" spans="1:21" x14ac:dyDescent="0.25">
      <c r="C96" s="12" t="str">
        <f>C74</f>
        <v>PERIODO DEL 1 AL 15 DE MARZO DE 2020</v>
      </c>
      <c r="D96" s="6"/>
      <c r="E96" s="215"/>
      <c r="F96" s="216"/>
      <c r="G96" s="217"/>
      <c r="H96" s="217"/>
      <c r="I96" s="217"/>
      <c r="J96" s="218"/>
      <c r="K96" s="218"/>
      <c r="L96" s="217"/>
      <c r="M96" s="217"/>
      <c r="N96" s="218"/>
      <c r="O96" s="217"/>
      <c r="P96" s="217"/>
      <c r="Q96" s="217"/>
      <c r="R96" s="13"/>
    </row>
    <row r="97" spans="1:21" ht="27" x14ac:dyDescent="0.25">
      <c r="C97" s="14" t="s">
        <v>7</v>
      </c>
      <c r="D97" s="15" t="s">
        <v>8</v>
      </c>
      <c r="E97" s="14" t="s">
        <v>9</v>
      </c>
      <c r="F97" s="14" t="s">
        <v>10</v>
      </c>
      <c r="G97" s="14" t="s">
        <v>11</v>
      </c>
      <c r="H97" s="14"/>
      <c r="I97" s="14"/>
      <c r="J97" s="16" t="s">
        <v>12</v>
      </c>
      <c r="K97" s="17" t="s">
        <v>13</v>
      </c>
      <c r="L97" s="14" t="s">
        <v>14</v>
      </c>
      <c r="M97" s="18" t="s">
        <v>15</v>
      </c>
      <c r="N97" s="18" t="s">
        <v>39</v>
      </c>
      <c r="O97" s="19" t="s">
        <v>17</v>
      </c>
      <c r="P97" s="19" t="s">
        <v>18</v>
      </c>
      <c r="Q97" s="20" t="s">
        <v>19</v>
      </c>
      <c r="R97" s="14" t="s">
        <v>20</v>
      </c>
    </row>
    <row r="98" spans="1:21" ht="26.25" customHeight="1" x14ac:dyDescent="0.25">
      <c r="A98" s="21" t="s">
        <v>99</v>
      </c>
      <c r="C98" s="219" t="s">
        <v>100</v>
      </c>
      <c r="D98" s="220" t="s">
        <v>101</v>
      </c>
      <c r="E98" s="118">
        <v>113</v>
      </c>
      <c r="F98" s="221">
        <v>15</v>
      </c>
      <c r="G98" s="26">
        <v>1790.3</v>
      </c>
      <c r="H98" s="26">
        <f>G98*2</f>
        <v>3580.6</v>
      </c>
      <c r="I98" s="26">
        <f>J98*24*4</f>
        <v>8593.44</v>
      </c>
      <c r="J98" s="73">
        <f>G98*0.05</f>
        <v>89.515000000000001</v>
      </c>
      <c r="K98" s="73">
        <f>G98/15</f>
        <v>119.35333333333332</v>
      </c>
      <c r="L98" s="77">
        <v>0</v>
      </c>
      <c r="M98" s="77">
        <v>188.7</v>
      </c>
      <c r="N98" s="78">
        <v>86.84</v>
      </c>
      <c r="O98" s="77">
        <v>0</v>
      </c>
      <c r="P98" s="77"/>
      <c r="Q98" s="26">
        <f>G98+J98-L98+N98-O98-P98+K98</f>
        <v>2086.0083333333332</v>
      </c>
      <c r="R98" s="222"/>
    </row>
    <row r="99" spans="1:21" ht="26.25" customHeight="1" x14ac:dyDescent="0.25">
      <c r="A99" s="21" t="s">
        <v>102</v>
      </c>
      <c r="C99" s="219" t="s">
        <v>103</v>
      </c>
      <c r="D99" s="220" t="s">
        <v>101</v>
      </c>
      <c r="E99" s="118">
        <v>113</v>
      </c>
      <c r="F99" s="221">
        <v>15</v>
      </c>
      <c r="G99" s="26">
        <v>1790.3</v>
      </c>
      <c r="H99" s="26">
        <f>G99*2</f>
        <v>3580.6</v>
      </c>
      <c r="I99" s="26">
        <f>J99*24*4</f>
        <v>8593.44</v>
      </c>
      <c r="J99" s="73">
        <f>G99*0.05</f>
        <v>89.515000000000001</v>
      </c>
      <c r="K99" s="73"/>
      <c r="L99" s="77">
        <v>0</v>
      </c>
      <c r="M99" s="77">
        <v>188.7</v>
      </c>
      <c r="N99" s="78">
        <v>86.84</v>
      </c>
      <c r="O99" s="77">
        <v>0</v>
      </c>
      <c r="P99" s="77"/>
      <c r="Q99" s="26">
        <f>G99+J99-L99+N99-O99-P99+K99</f>
        <v>1966.655</v>
      </c>
      <c r="R99" s="222"/>
    </row>
    <row r="100" spans="1:21" ht="26.25" customHeight="1" x14ac:dyDescent="0.25">
      <c r="A100" s="21" t="s">
        <v>104</v>
      </c>
      <c r="C100" s="219" t="s">
        <v>105</v>
      </c>
      <c r="D100" s="220" t="s">
        <v>101</v>
      </c>
      <c r="E100" s="118">
        <v>113</v>
      </c>
      <c r="F100" s="221">
        <v>15</v>
      </c>
      <c r="G100" s="26">
        <f>1790.3/15*F100</f>
        <v>1790.3</v>
      </c>
      <c r="H100" s="26">
        <f>G100*2</f>
        <v>3580.6</v>
      </c>
      <c r="I100" s="26">
        <f>J100*24*4</f>
        <v>8593.44</v>
      </c>
      <c r="J100" s="73">
        <f>G100*0.05</f>
        <v>89.515000000000001</v>
      </c>
      <c r="K100" s="73">
        <f>119.35*7</f>
        <v>835.44999999999993</v>
      </c>
      <c r="L100" s="77">
        <v>0</v>
      </c>
      <c r="M100" s="77">
        <v>188.7</v>
      </c>
      <c r="N100" s="78">
        <v>86.84</v>
      </c>
      <c r="O100" s="222">
        <v>0</v>
      </c>
      <c r="P100" s="222"/>
      <c r="Q100" s="26">
        <f t="shared" ref="Q100:Q101" si="14">G100+J100-L100+N100-O100-P100+K100</f>
        <v>2802.105</v>
      </c>
      <c r="R100" s="222"/>
    </row>
    <row r="101" spans="1:21" s="53" customFormat="1" ht="26.25" customHeight="1" x14ac:dyDescent="0.25">
      <c r="A101" s="21" t="s">
        <v>106</v>
      </c>
      <c r="B101"/>
      <c r="C101" s="223" t="s">
        <v>107</v>
      </c>
      <c r="D101" s="220" t="s">
        <v>101</v>
      </c>
      <c r="E101" s="118">
        <v>113</v>
      </c>
      <c r="F101" s="221">
        <v>15</v>
      </c>
      <c r="G101" s="26">
        <v>1790.3</v>
      </c>
      <c r="H101" s="26">
        <f>G101*2</f>
        <v>3580.6</v>
      </c>
      <c r="I101" s="26">
        <f>J101*24*4</f>
        <v>8593.44</v>
      </c>
      <c r="J101" s="73">
        <f>G101*0.05</f>
        <v>89.515000000000001</v>
      </c>
      <c r="K101" s="73"/>
      <c r="L101" s="77">
        <v>0</v>
      </c>
      <c r="M101" s="77">
        <v>188.7</v>
      </c>
      <c r="N101" s="78">
        <v>86.84</v>
      </c>
      <c r="O101" s="222">
        <v>0</v>
      </c>
      <c r="P101" s="222"/>
      <c r="Q101" s="26">
        <f t="shared" si="14"/>
        <v>1966.655</v>
      </c>
      <c r="R101" s="222"/>
      <c r="S101" s="2"/>
      <c r="T101"/>
      <c r="U101"/>
    </row>
    <row r="102" spans="1:21" s="53" customFormat="1" ht="15.75" thickBot="1" x14ac:dyDescent="0.3">
      <c r="B102"/>
      <c r="C102" s="87"/>
      <c r="D102" s="210"/>
      <c r="E102" s="224"/>
      <c r="F102" s="225" t="s">
        <v>31</v>
      </c>
      <c r="G102" s="226">
        <f>SUM(G98:G101)</f>
        <v>7161.2</v>
      </c>
      <c r="H102" s="226">
        <f t="shared" ref="H102:Q102" si="15">SUM(H98:H101)</f>
        <v>14322.4</v>
      </c>
      <c r="I102" s="226">
        <f t="shared" si="15"/>
        <v>34373.760000000002</v>
      </c>
      <c r="J102" s="226">
        <f t="shared" si="15"/>
        <v>358.06</v>
      </c>
      <c r="K102" s="226">
        <f t="shared" si="15"/>
        <v>954.80333333333328</v>
      </c>
      <c r="L102" s="226">
        <f t="shared" si="15"/>
        <v>0</v>
      </c>
      <c r="M102" s="226"/>
      <c r="N102" s="226">
        <f t="shared" si="15"/>
        <v>347.36</v>
      </c>
      <c r="O102" s="226">
        <f t="shared" si="15"/>
        <v>0</v>
      </c>
      <c r="P102" s="226">
        <f t="shared" si="15"/>
        <v>0</v>
      </c>
      <c r="Q102" s="226">
        <f t="shared" si="15"/>
        <v>8821.4233333333341</v>
      </c>
      <c r="R102" s="216"/>
      <c r="S102" s="2"/>
      <c r="T102"/>
      <c r="U102"/>
    </row>
    <row r="103" spans="1:21" s="53" customFormat="1" x14ac:dyDescent="0.25">
      <c r="B103"/>
      <c r="C103" s="87"/>
      <c r="D103" s="88"/>
      <c r="E103" s="38"/>
      <c r="F103"/>
      <c r="G103"/>
      <c r="H103"/>
      <c r="I103"/>
      <c r="J103" s="49"/>
      <c r="K103" s="49"/>
      <c r="L103"/>
      <c r="M103"/>
      <c r="N103" s="49"/>
      <c r="O103"/>
      <c r="P103"/>
      <c r="Q103"/>
      <c r="R103"/>
      <c r="S103" s="2"/>
      <c r="T103"/>
      <c r="U103"/>
    </row>
    <row r="104" spans="1:21" s="53" customFormat="1" ht="15.75" x14ac:dyDescent="0.25">
      <c r="B104"/>
      <c r="C104" s="227" t="s">
        <v>108</v>
      </c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8"/>
      <c r="S104" s="2"/>
      <c r="T104"/>
      <c r="U104"/>
    </row>
    <row r="105" spans="1:21" s="53" customFormat="1" x14ac:dyDescent="0.25">
      <c r="B105"/>
      <c r="C105" s="12" t="str">
        <f>C96</f>
        <v>PERIODO DEL 1 AL 15 DE MARZO DE 2020</v>
      </c>
      <c r="D105" s="6"/>
      <c r="E105" s="229"/>
      <c r="F105" s="230"/>
      <c r="G105" s="231"/>
      <c r="H105" s="231"/>
      <c r="I105" s="231"/>
      <c r="J105" s="232"/>
      <c r="K105" s="232"/>
      <c r="L105" s="231"/>
      <c r="M105" s="231"/>
      <c r="N105" s="232"/>
      <c r="O105" s="231"/>
      <c r="P105" s="231"/>
      <c r="Q105" s="231"/>
      <c r="R105" s="230"/>
      <c r="S105" s="2"/>
      <c r="T105"/>
      <c r="U105"/>
    </row>
    <row r="106" spans="1:21" ht="27" x14ac:dyDescent="0.25">
      <c r="C106" s="14" t="s">
        <v>7</v>
      </c>
      <c r="D106" s="15" t="s">
        <v>8</v>
      </c>
      <c r="E106" s="14" t="s">
        <v>9</v>
      </c>
      <c r="F106" s="14" t="s">
        <v>10</v>
      </c>
      <c r="G106" s="14" t="s">
        <v>11</v>
      </c>
      <c r="H106" s="14"/>
      <c r="I106" s="14"/>
      <c r="J106" s="16" t="s">
        <v>12</v>
      </c>
      <c r="K106" s="17" t="s">
        <v>13</v>
      </c>
      <c r="L106" s="14" t="s">
        <v>14</v>
      </c>
      <c r="M106" s="18" t="s">
        <v>15</v>
      </c>
      <c r="N106" s="18" t="s">
        <v>39</v>
      </c>
      <c r="O106" s="19" t="s">
        <v>17</v>
      </c>
      <c r="P106" s="19" t="s">
        <v>18</v>
      </c>
      <c r="Q106" s="20" t="s">
        <v>19</v>
      </c>
      <c r="R106" s="14" t="s">
        <v>20</v>
      </c>
    </row>
    <row r="107" spans="1:21" s="53" customFormat="1" ht="26.25" customHeight="1" x14ac:dyDescent="0.25">
      <c r="A107" s="21" t="s">
        <v>109</v>
      </c>
      <c r="B107"/>
      <c r="C107" s="233" t="s">
        <v>110</v>
      </c>
      <c r="D107" s="126" t="s">
        <v>111</v>
      </c>
      <c r="E107" s="118">
        <v>113</v>
      </c>
      <c r="F107" s="127">
        <v>15</v>
      </c>
      <c r="G107" s="26">
        <f>241.34*15</f>
        <v>3620.1</v>
      </c>
      <c r="H107" s="26">
        <f>G107*2</f>
        <v>7240.2</v>
      </c>
      <c r="I107" s="26">
        <f>J107*24</f>
        <v>4343.88</v>
      </c>
      <c r="J107" s="73">
        <f>G107*0.05-0.01</f>
        <v>180.995</v>
      </c>
      <c r="K107" s="73"/>
      <c r="L107" s="142">
        <v>165.07</v>
      </c>
      <c r="M107" s="142">
        <v>107.4</v>
      </c>
      <c r="N107" s="143">
        <v>0.01</v>
      </c>
      <c r="O107" s="142">
        <v>0</v>
      </c>
      <c r="P107" s="142"/>
      <c r="Q107" s="26">
        <f>G107+J107-L107+N107-O107-P107+K107</f>
        <v>3636.0349999999999</v>
      </c>
      <c r="R107" s="128"/>
      <c r="S107" s="2"/>
      <c r="T107"/>
      <c r="U107"/>
    </row>
    <row r="108" spans="1:21" s="53" customFormat="1" ht="26.25" customHeight="1" x14ac:dyDescent="0.25">
      <c r="A108" s="21" t="s">
        <v>112</v>
      </c>
      <c r="B108"/>
      <c r="C108" s="125" t="s">
        <v>113</v>
      </c>
      <c r="D108" s="126" t="s">
        <v>88</v>
      </c>
      <c r="E108" s="118">
        <v>113</v>
      </c>
      <c r="F108" s="127">
        <v>15</v>
      </c>
      <c r="G108" s="26">
        <f>2261.37/15*F108</f>
        <v>2261.37</v>
      </c>
      <c r="H108" s="26"/>
      <c r="I108" s="26"/>
      <c r="J108" s="73">
        <f>G108*0.05</f>
        <v>113.0685</v>
      </c>
      <c r="K108" s="73"/>
      <c r="L108" s="77">
        <v>0</v>
      </c>
      <c r="M108" s="77">
        <v>174.75</v>
      </c>
      <c r="N108" s="78">
        <v>42.74</v>
      </c>
      <c r="O108" s="79">
        <v>0</v>
      </c>
      <c r="P108" s="79"/>
      <c r="Q108" s="26">
        <f>G108+J108-L108+N108-O108-P108</f>
        <v>2417.1784999999995</v>
      </c>
      <c r="R108" s="128"/>
      <c r="S108" s="2"/>
      <c r="T108"/>
      <c r="U108"/>
    </row>
    <row r="109" spans="1:21" s="53" customFormat="1" ht="15.75" thickBot="1" x14ac:dyDescent="0.3">
      <c r="B109"/>
      <c r="C109" s="234"/>
      <c r="D109" s="235"/>
      <c r="E109" s="236"/>
      <c r="F109" s="237" t="s">
        <v>31</v>
      </c>
      <c r="G109" s="238">
        <f>SUM(G107:G108)</f>
        <v>5881.4699999999993</v>
      </c>
      <c r="H109" s="238">
        <f t="shared" ref="H109:Q109" si="16">SUM(H107:H108)</f>
        <v>7240.2</v>
      </c>
      <c r="I109" s="238">
        <f t="shared" si="16"/>
        <v>4343.88</v>
      </c>
      <c r="J109" s="238">
        <f t="shared" si="16"/>
        <v>294.06349999999998</v>
      </c>
      <c r="K109" s="238">
        <f t="shared" si="16"/>
        <v>0</v>
      </c>
      <c r="L109" s="238">
        <f t="shared" si="16"/>
        <v>165.07</v>
      </c>
      <c r="M109" s="238"/>
      <c r="N109" s="238">
        <f t="shared" si="16"/>
        <v>42.75</v>
      </c>
      <c r="O109" s="238">
        <f t="shared" si="16"/>
        <v>0</v>
      </c>
      <c r="P109" s="238">
        <f t="shared" si="16"/>
        <v>0</v>
      </c>
      <c r="Q109" s="238">
        <f t="shared" si="16"/>
        <v>6053.2134999999998</v>
      </c>
      <c r="R109" s="230"/>
      <c r="S109" s="2"/>
      <c r="T109"/>
      <c r="U109"/>
    </row>
    <row r="110" spans="1:21" s="53" customFormat="1" x14ac:dyDescent="0.25">
      <c r="B110"/>
      <c r="C110" s="87"/>
      <c r="D110" s="88"/>
      <c r="E110" s="38"/>
      <c r="F110"/>
      <c r="G110"/>
      <c r="H110"/>
      <c r="I110"/>
      <c r="J110" s="49"/>
      <c r="K110" s="49"/>
      <c r="L110"/>
      <c r="M110"/>
      <c r="N110" s="49"/>
      <c r="O110"/>
      <c r="P110"/>
      <c r="Q110" s="29"/>
      <c r="R110"/>
      <c r="S110" s="2"/>
      <c r="T110"/>
      <c r="U110"/>
    </row>
    <row r="111" spans="1:21" s="53" customFormat="1" x14ac:dyDescent="0.25">
      <c r="B111"/>
      <c r="C111" s="87"/>
      <c r="D111" s="88"/>
      <c r="E111" s="38"/>
      <c r="F111"/>
      <c r="G111"/>
      <c r="H111"/>
      <c r="I111"/>
      <c r="J111" s="49"/>
      <c r="K111" s="49"/>
      <c r="L111"/>
      <c r="M111"/>
      <c r="N111" s="49"/>
      <c r="O111"/>
      <c r="P111"/>
      <c r="Q111" s="29"/>
      <c r="R111"/>
      <c r="S111" s="2"/>
      <c r="T111"/>
      <c r="U111"/>
    </row>
    <row r="112" spans="1:21" s="53" customFormat="1" x14ac:dyDescent="0.25">
      <c r="B112"/>
      <c r="C112" s="87"/>
      <c r="D112" s="88"/>
      <c r="E112" s="38"/>
      <c r="F112"/>
      <c r="G112"/>
      <c r="H112"/>
      <c r="I112"/>
      <c r="J112" s="49"/>
      <c r="K112" s="49"/>
      <c r="L112"/>
      <c r="M112"/>
      <c r="N112" s="49"/>
      <c r="O112"/>
      <c r="P112"/>
      <c r="Q112" s="29"/>
      <c r="R112"/>
      <c r="S112" s="2"/>
      <c r="T112"/>
      <c r="U112"/>
    </row>
    <row r="113" spans="1:21" s="53" customFormat="1" ht="15.75" x14ac:dyDescent="0.25">
      <c r="B113"/>
      <c r="C113" s="227" t="s">
        <v>114</v>
      </c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8"/>
      <c r="S113" s="2"/>
      <c r="T113"/>
      <c r="U113"/>
    </row>
    <row r="114" spans="1:21" s="53" customFormat="1" x14ac:dyDescent="0.25">
      <c r="B114"/>
      <c r="C114" s="12" t="str">
        <f>C105</f>
        <v>PERIODO DEL 1 AL 15 DE MARZO DE 2020</v>
      </c>
      <c r="D114" s="6"/>
      <c r="E114" s="229"/>
      <c r="F114" s="230"/>
      <c r="G114" s="231"/>
      <c r="H114" s="231"/>
      <c r="I114" s="231"/>
      <c r="J114" s="232"/>
      <c r="K114" s="232"/>
      <c r="L114" s="231"/>
      <c r="M114" s="231"/>
      <c r="N114" s="232"/>
      <c r="O114" s="231"/>
      <c r="P114" s="231"/>
      <c r="Q114" s="231"/>
      <c r="R114" s="230"/>
      <c r="S114" s="2"/>
      <c r="T114"/>
      <c r="U114"/>
    </row>
    <row r="115" spans="1:21" ht="27" x14ac:dyDescent="0.25">
      <c r="C115" s="14" t="s">
        <v>7</v>
      </c>
      <c r="D115" s="15" t="s">
        <v>8</v>
      </c>
      <c r="E115" s="14" t="s">
        <v>9</v>
      </c>
      <c r="F115" s="14" t="s">
        <v>10</v>
      </c>
      <c r="G115" s="14" t="s">
        <v>11</v>
      </c>
      <c r="H115" s="14"/>
      <c r="I115" s="14"/>
      <c r="J115" s="16" t="s">
        <v>12</v>
      </c>
      <c r="K115" s="17" t="s">
        <v>13</v>
      </c>
      <c r="L115" s="14" t="s">
        <v>14</v>
      </c>
      <c r="M115" s="18" t="s">
        <v>15</v>
      </c>
      <c r="N115" s="18" t="s">
        <v>39</v>
      </c>
      <c r="O115" s="19" t="s">
        <v>17</v>
      </c>
      <c r="P115" s="19" t="s">
        <v>18</v>
      </c>
      <c r="Q115" s="20" t="s">
        <v>19</v>
      </c>
      <c r="R115" s="14" t="s">
        <v>20</v>
      </c>
    </row>
    <row r="116" spans="1:21" s="53" customFormat="1" ht="26.25" customHeight="1" x14ac:dyDescent="0.25">
      <c r="A116" s="21" t="s">
        <v>115</v>
      </c>
      <c r="B116"/>
      <c r="C116" s="123" t="s">
        <v>116</v>
      </c>
      <c r="D116" s="117" t="s">
        <v>117</v>
      </c>
      <c r="E116" s="118">
        <v>113</v>
      </c>
      <c r="F116" s="127">
        <v>15</v>
      </c>
      <c r="G116" s="26">
        <v>3102.45</v>
      </c>
      <c r="H116" s="26"/>
      <c r="I116" s="26"/>
      <c r="J116" s="73">
        <f>G116*0.05-0.01</f>
        <v>155.11250000000001</v>
      </c>
      <c r="K116" s="73"/>
      <c r="L116" s="142">
        <v>91.04</v>
      </c>
      <c r="M116" s="142">
        <v>125.1</v>
      </c>
      <c r="N116" s="143">
        <v>0.01</v>
      </c>
      <c r="O116" s="142">
        <v>0</v>
      </c>
      <c r="P116" s="142"/>
      <c r="Q116" s="26">
        <f>G116+J116-L116+N116-O116-P116</f>
        <v>3166.5325000000003</v>
      </c>
      <c r="R116" s="128"/>
      <c r="S116" s="2"/>
      <c r="T116"/>
      <c r="U116"/>
    </row>
    <row r="117" spans="1:21" s="53" customFormat="1" ht="15.75" thickBot="1" x14ac:dyDescent="0.3">
      <c r="B117"/>
      <c r="C117" s="234"/>
      <c r="D117" s="235"/>
      <c r="E117" s="236"/>
      <c r="F117" s="237" t="s">
        <v>31</v>
      </c>
      <c r="G117" s="238">
        <f>SUM(G116)</f>
        <v>3102.45</v>
      </c>
      <c r="H117" s="238">
        <f t="shared" ref="H117:Q117" si="17">SUM(H116)</f>
        <v>0</v>
      </c>
      <c r="I117" s="238">
        <f t="shared" si="17"/>
        <v>0</v>
      </c>
      <c r="J117" s="239">
        <f>SUM(J116)</f>
        <v>155.11250000000001</v>
      </c>
      <c r="K117" s="239">
        <f>SUM(K116)</f>
        <v>0</v>
      </c>
      <c r="L117" s="238">
        <f t="shared" si="17"/>
        <v>91.04</v>
      </c>
      <c r="M117" s="238"/>
      <c r="N117" s="239">
        <f t="shared" si="17"/>
        <v>0.01</v>
      </c>
      <c r="O117" s="239">
        <f t="shared" si="17"/>
        <v>0</v>
      </c>
      <c r="P117" s="239">
        <f t="shared" si="17"/>
        <v>0</v>
      </c>
      <c r="Q117" s="238">
        <f t="shared" si="17"/>
        <v>3166.5325000000003</v>
      </c>
      <c r="R117" s="230"/>
      <c r="S117" s="2"/>
      <c r="T117"/>
      <c r="U117"/>
    </row>
    <row r="118" spans="1:21" s="53" customFormat="1" x14ac:dyDescent="0.25">
      <c r="B118"/>
      <c r="C118" s="87"/>
      <c r="D118" s="88"/>
      <c r="E118" s="38"/>
      <c r="F118"/>
      <c r="G118"/>
      <c r="H118"/>
      <c r="I118"/>
      <c r="J118" s="49"/>
      <c r="K118" s="49"/>
      <c r="L118"/>
      <c r="M118"/>
      <c r="N118" s="49"/>
      <c r="O118"/>
      <c r="P118"/>
      <c r="Q118" s="29"/>
      <c r="R118"/>
      <c r="S118" s="2"/>
      <c r="T118"/>
      <c r="U118"/>
    </row>
    <row r="119" spans="1:21" s="53" customFormat="1" x14ac:dyDescent="0.25">
      <c r="B119"/>
      <c r="C119" s="87"/>
      <c r="D119" s="88"/>
      <c r="E119" s="38"/>
      <c r="F119"/>
      <c r="G119"/>
      <c r="H119"/>
      <c r="I119"/>
      <c r="J119" s="49"/>
      <c r="K119" s="49"/>
      <c r="L119"/>
      <c r="M119"/>
      <c r="N119" s="49"/>
      <c r="O119"/>
      <c r="P119"/>
      <c r="Q119"/>
      <c r="R119"/>
      <c r="S119" s="2"/>
      <c r="T119"/>
      <c r="U119"/>
    </row>
    <row r="120" spans="1:21" s="53" customFormat="1" x14ac:dyDescent="0.25">
      <c r="B120"/>
      <c r="C120" s="87"/>
      <c r="D120" s="88"/>
      <c r="E120" s="38"/>
      <c r="F120"/>
      <c r="G120"/>
      <c r="H120"/>
      <c r="I120"/>
      <c r="J120" s="49"/>
      <c r="K120" s="49"/>
      <c r="L120"/>
      <c r="M120"/>
      <c r="N120" s="49"/>
      <c r="O120"/>
      <c r="P120"/>
      <c r="Q120"/>
      <c r="R120"/>
      <c r="S120" s="2"/>
      <c r="T120"/>
      <c r="U120"/>
    </row>
    <row r="121" spans="1:21" s="53" customFormat="1" x14ac:dyDescent="0.25">
      <c r="B121"/>
      <c r="C121" s="87"/>
      <c r="D121" s="88"/>
      <c r="E121" s="38"/>
      <c r="F121"/>
      <c r="G121"/>
      <c r="H121"/>
      <c r="I121"/>
      <c r="J121" s="49"/>
      <c r="K121" s="49"/>
      <c r="L121"/>
      <c r="M121"/>
      <c r="N121" s="49"/>
      <c r="O121"/>
      <c r="P121"/>
      <c r="Q121"/>
      <c r="R121"/>
      <c r="S121" s="2"/>
      <c r="T121"/>
      <c r="U121"/>
    </row>
    <row r="122" spans="1:21" s="53" customFormat="1" ht="15.75" thickBot="1" x14ac:dyDescent="0.3">
      <c r="B122"/>
      <c r="C122" s="44"/>
      <c r="D122" s="46"/>
      <c r="E122" s="47"/>
      <c r="F122"/>
      <c r="G122"/>
      <c r="H122" s="45"/>
      <c r="I122" s="45"/>
      <c r="J122" s="48"/>
      <c r="K122" s="48"/>
      <c r="L122" s="45"/>
      <c r="M122"/>
      <c r="N122" s="49"/>
      <c r="O122"/>
      <c r="P122"/>
      <c r="Q122"/>
      <c r="R122"/>
      <c r="S122" s="2"/>
      <c r="T122"/>
      <c r="U122"/>
    </row>
    <row r="123" spans="1:21" s="2" customFormat="1" x14ac:dyDescent="0.25">
      <c r="A123"/>
      <c r="B123"/>
      <c r="C123" s="50" t="s">
        <v>32</v>
      </c>
      <c r="D123" s="50"/>
      <c r="E123" s="50"/>
      <c r="F123" s="50"/>
      <c r="H123" s="51"/>
      <c r="I123" s="51"/>
      <c r="J123" s="52" t="s">
        <v>33</v>
      </c>
      <c r="K123" s="52"/>
      <c r="L123" s="52"/>
      <c r="M123" s="38"/>
      <c r="N123"/>
      <c r="O123"/>
      <c r="P123"/>
      <c r="Q123" s="52" t="s">
        <v>34</v>
      </c>
      <c r="R123" s="52"/>
      <c r="T123"/>
      <c r="U123"/>
    </row>
    <row r="124" spans="1:21" s="53" customFormat="1" x14ac:dyDescent="0.25">
      <c r="B124"/>
      <c r="C124" s="50" t="s">
        <v>35</v>
      </c>
      <c r="D124" s="50"/>
      <c r="E124" s="50"/>
      <c r="F124" s="50"/>
      <c r="G124" s="50" t="s">
        <v>36</v>
      </c>
      <c r="H124" s="50"/>
      <c r="I124" s="50"/>
      <c r="J124" s="50"/>
      <c r="K124" s="50"/>
      <c r="L124" s="50"/>
      <c r="M124" s="50"/>
      <c r="N124" s="50"/>
      <c r="O124"/>
      <c r="P124"/>
      <c r="Q124" s="50" t="s">
        <v>37</v>
      </c>
      <c r="R124" s="50"/>
      <c r="S124" s="2"/>
      <c r="T124"/>
      <c r="U124"/>
    </row>
    <row r="125" spans="1:21" s="53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/>
      <c r="U125"/>
    </row>
    <row r="126" spans="1:21" s="53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2"/>
      <c r="T126"/>
      <c r="U126"/>
    </row>
    <row r="127" spans="1:21" s="53" customFormat="1" ht="15.75" x14ac:dyDescent="0.25">
      <c r="B127"/>
      <c r="C127" s="240" t="s">
        <v>2</v>
      </c>
      <c r="D127" s="242"/>
      <c r="E127" s="243"/>
      <c r="F127" s="241"/>
      <c r="G127" s="241"/>
      <c r="H127" s="241"/>
      <c r="I127" s="241"/>
      <c r="J127" s="244"/>
      <c r="K127" s="244"/>
      <c r="L127" s="241"/>
      <c r="M127" s="241"/>
      <c r="N127" s="244"/>
      <c r="O127" s="241"/>
      <c r="P127" s="241"/>
      <c r="Q127" s="241"/>
      <c r="R127" s="245" t="s">
        <v>3</v>
      </c>
      <c r="S127" s="2"/>
      <c r="T127"/>
      <c r="U127"/>
    </row>
    <row r="128" spans="1:21" s="53" customFormat="1" ht="15.75" x14ac:dyDescent="0.25">
      <c r="B128"/>
      <c r="C128" s="246" t="s">
        <v>118</v>
      </c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7"/>
      <c r="Q128" s="240"/>
      <c r="R128" s="11" t="s">
        <v>5</v>
      </c>
      <c r="S128" s="2"/>
      <c r="T128"/>
      <c r="U128"/>
    </row>
    <row r="129" spans="1:21" s="53" customFormat="1" x14ac:dyDescent="0.25">
      <c r="B129"/>
      <c r="C129" s="12" t="str">
        <f>C105</f>
        <v>PERIODO DEL 1 AL 15 DE MARZO DE 2020</v>
      </c>
      <c r="D129" s="6"/>
      <c r="E129" s="248"/>
      <c r="F129" s="249"/>
      <c r="G129" s="250"/>
      <c r="H129" s="250"/>
      <c r="I129" s="250"/>
      <c r="J129" s="251"/>
      <c r="K129" s="251"/>
      <c r="L129" s="250"/>
      <c r="M129" s="250"/>
      <c r="N129" s="251"/>
      <c r="O129" s="250"/>
      <c r="P129" s="250"/>
      <c r="Q129" s="250"/>
      <c r="R129" s="13"/>
      <c r="S129" s="2"/>
      <c r="T129"/>
      <c r="U129"/>
    </row>
    <row r="130" spans="1:21" ht="27" x14ac:dyDescent="0.25">
      <c r="C130" s="14" t="s">
        <v>7</v>
      </c>
      <c r="D130" s="15" t="s">
        <v>8</v>
      </c>
      <c r="E130" s="14" t="s">
        <v>9</v>
      </c>
      <c r="F130" s="14" t="s">
        <v>10</v>
      </c>
      <c r="G130" s="14" t="s">
        <v>11</v>
      </c>
      <c r="H130" s="14"/>
      <c r="I130" s="14"/>
      <c r="J130" s="16" t="s">
        <v>12</v>
      </c>
      <c r="K130" s="17" t="s">
        <v>13</v>
      </c>
      <c r="L130" s="14" t="s">
        <v>14</v>
      </c>
      <c r="M130" s="18" t="s">
        <v>15</v>
      </c>
      <c r="N130" s="18" t="s">
        <v>39</v>
      </c>
      <c r="O130" s="19" t="s">
        <v>17</v>
      </c>
      <c r="P130" s="19" t="s">
        <v>18</v>
      </c>
      <c r="Q130" s="20" t="s">
        <v>19</v>
      </c>
      <c r="R130" s="14" t="s">
        <v>20</v>
      </c>
    </row>
    <row r="131" spans="1:21" s="53" customFormat="1" ht="26.25" customHeight="1" x14ac:dyDescent="0.25">
      <c r="A131" s="21" t="s">
        <v>119</v>
      </c>
      <c r="B131"/>
      <c r="C131" s="252" t="s">
        <v>120</v>
      </c>
      <c r="D131" s="253" t="s">
        <v>121</v>
      </c>
      <c r="E131" s="254">
        <v>113</v>
      </c>
      <c r="F131" s="255">
        <v>15</v>
      </c>
      <c r="G131" s="26">
        <v>6410.6</v>
      </c>
      <c r="H131" s="26"/>
      <c r="I131" s="26"/>
      <c r="J131" s="73">
        <f>G131*0.05</f>
        <v>320.53000000000003</v>
      </c>
      <c r="K131" s="73"/>
      <c r="L131" s="119">
        <v>731.13</v>
      </c>
      <c r="M131" s="119">
        <v>0</v>
      </c>
      <c r="N131" s="120">
        <v>0</v>
      </c>
      <c r="O131" s="121"/>
      <c r="P131" s="121"/>
      <c r="Q131" s="26">
        <f t="shared" ref="Q131:Q132" si="18">ROUND(G131+J131-L131+N131-O131-P131,0)</f>
        <v>6000</v>
      </c>
      <c r="R131" s="256"/>
      <c r="S131" s="2"/>
      <c r="T131"/>
      <c r="U131"/>
    </row>
    <row r="132" spans="1:21" s="53" customFormat="1" ht="26.25" customHeight="1" x14ac:dyDescent="0.25">
      <c r="A132" s="21"/>
      <c r="B132"/>
      <c r="C132" s="252" t="s">
        <v>122</v>
      </c>
      <c r="D132" s="253" t="s">
        <v>123</v>
      </c>
      <c r="E132" s="254">
        <v>113</v>
      </c>
      <c r="F132" s="255">
        <v>15</v>
      </c>
      <c r="G132" s="26">
        <v>5242.98</v>
      </c>
      <c r="H132" s="26"/>
      <c r="I132" s="26"/>
      <c r="J132" s="73">
        <v>262.14999999999998</v>
      </c>
      <c r="K132" s="73"/>
      <c r="L132" s="119">
        <v>505.13</v>
      </c>
      <c r="M132" s="119">
        <v>0</v>
      </c>
      <c r="N132" s="120"/>
      <c r="O132" s="121"/>
      <c r="P132" s="121"/>
      <c r="Q132" s="26">
        <f t="shared" si="18"/>
        <v>5000</v>
      </c>
      <c r="R132" s="256"/>
      <c r="S132" s="2"/>
      <c r="T132"/>
      <c r="U132"/>
    </row>
    <row r="133" spans="1:21" s="53" customFormat="1" ht="26.25" customHeight="1" x14ac:dyDescent="0.25">
      <c r="A133" s="21" t="s">
        <v>124</v>
      </c>
      <c r="B133"/>
      <c r="C133" s="257" t="s">
        <v>125</v>
      </c>
      <c r="D133" s="253" t="s">
        <v>126</v>
      </c>
      <c r="E133" s="118">
        <v>113</v>
      </c>
      <c r="F133" s="258">
        <v>15</v>
      </c>
      <c r="G133" s="26">
        <v>2261.37</v>
      </c>
      <c r="H133" s="26"/>
      <c r="I133" s="26"/>
      <c r="J133" s="73">
        <f>G133*0.05</f>
        <v>113.0685</v>
      </c>
      <c r="K133" s="73"/>
      <c r="L133" s="77">
        <v>0</v>
      </c>
      <c r="M133" s="77">
        <v>174.75</v>
      </c>
      <c r="N133" s="78">
        <v>42.74</v>
      </c>
      <c r="O133" s="79">
        <v>0</v>
      </c>
      <c r="P133" s="79"/>
      <c r="Q133" s="26">
        <f>G133+J133-L133+N133-O133-P133</f>
        <v>2417.1784999999995</v>
      </c>
      <c r="R133" s="259"/>
      <c r="S133" s="2"/>
      <c r="T133"/>
      <c r="U133"/>
    </row>
    <row r="134" spans="1:21" ht="26.25" customHeight="1" x14ac:dyDescent="0.25">
      <c r="A134" s="21" t="s">
        <v>127</v>
      </c>
      <c r="C134" s="257" t="s">
        <v>128</v>
      </c>
      <c r="D134" s="253" t="s">
        <v>129</v>
      </c>
      <c r="E134" s="118">
        <v>113</v>
      </c>
      <c r="F134" s="258">
        <v>15</v>
      </c>
      <c r="G134" s="26">
        <v>2261.37</v>
      </c>
      <c r="H134" s="26"/>
      <c r="I134" s="26"/>
      <c r="J134" s="73">
        <f>G134*0.05</f>
        <v>113.0685</v>
      </c>
      <c r="K134" s="73"/>
      <c r="L134" s="77">
        <v>0</v>
      </c>
      <c r="M134" s="77">
        <v>174.75</v>
      </c>
      <c r="N134" s="78">
        <v>42.74</v>
      </c>
      <c r="O134" s="79">
        <v>0</v>
      </c>
      <c r="P134" s="79"/>
      <c r="Q134" s="26">
        <f>G134+J134-L134+N134-O134-P134</f>
        <v>2417.1784999999995</v>
      </c>
      <c r="R134" s="259"/>
    </row>
    <row r="135" spans="1:21" ht="15.75" thickBot="1" x14ac:dyDescent="0.3">
      <c r="C135" s="260"/>
      <c r="D135" s="242"/>
      <c r="E135" s="261"/>
      <c r="F135" s="262" t="s">
        <v>31</v>
      </c>
      <c r="G135" s="263">
        <f>SUM(G131:G134)</f>
        <v>16176.32</v>
      </c>
      <c r="H135" s="263">
        <f t="shared" ref="H135:Q135" si="19">SUM(H131:H134)</f>
        <v>0</v>
      </c>
      <c r="I135" s="263">
        <f t="shared" si="19"/>
        <v>0</v>
      </c>
      <c r="J135" s="264">
        <f>SUM(J131:J134)</f>
        <v>808.81700000000001</v>
      </c>
      <c r="K135" s="264">
        <f>SUM(K131:K134)</f>
        <v>0</v>
      </c>
      <c r="L135" s="263">
        <f t="shared" si="19"/>
        <v>1236.26</v>
      </c>
      <c r="M135" s="263"/>
      <c r="N135" s="264">
        <f t="shared" si="19"/>
        <v>85.48</v>
      </c>
      <c r="O135" s="264">
        <f t="shared" si="19"/>
        <v>0</v>
      </c>
      <c r="P135" s="264">
        <f t="shared" si="19"/>
        <v>0</v>
      </c>
      <c r="Q135" s="263">
        <f t="shared" si="19"/>
        <v>15834.357</v>
      </c>
      <c r="R135" s="249"/>
    </row>
    <row r="136" spans="1:21" x14ac:dyDescent="0.25">
      <c r="C136" s="260"/>
      <c r="D136" s="242"/>
      <c r="E136" s="265"/>
      <c r="F136" s="260"/>
      <c r="G136" s="266"/>
      <c r="H136" s="266"/>
      <c r="I136" s="266"/>
      <c r="J136" s="267"/>
      <c r="K136" s="267"/>
      <c r="L136" s="266"/>
      <c r="M136" s="266"/>
      <c r="N136" s="267"/>
      <c r="O136" s="266"/>
      <c r="P136" s="266"/>
      <c r="Q136" s="266"/>
      <c r="R136" s="249"/>
    </row>
    <row r="137" spans="1:21" ht="15.75" x14ac:dyDescent="0.25">
      <c r="C137" s="246" t="s">
        <v>130</v>
      </c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7"/>
      <c r="Q137" s="240"/>
      <c r="R137" s="240"/>
    </row>
    <row r="138" spans="1:21" x14ac:dyDescent="0.25">
      <c r="C138" s="12" t="str">
        <f>C129</f>
        <v>PERIODO DEL 1 AL 15 DE MARZO DE 2020</v>
      </c>
      <c r="D138" s="6"/>
      <c r="E138" s="248"/>
      <c r="F138" s="249"/>
      <c r="G138" s="250"/>
      <c r="H138" s="250"/>
      <c r="I138" s="250"/>
      <c r="J138" s="251"/>
      <c r="K138" s="251"/>
      <c r="L138" s="250"/>
      <c r="M138" s="250"/>
      <c r="N138" s="251"/>
      <c r="O138" s="250"/>
      <c r="P138" s="250"/>
      <c r="Q138" s="250"/>
      <c r="R138" s="260"/>
    </row>
    <row r="139" spans="1:21" ht="27" x14ac:dyDescent="0.25">
      <c r="C139" s="14" t="s">
        <v>7</v>
      </c>
      <c r="D139" s="15" t="s">
        <v>8</v>
      </c>
      <c r="E139" s="14" t="s">
        <v>9</v>
      </c>
      <c r="F139" s="14" t="s">
        <v>10</v>
      </c>
      <c r="G139" s="14" t="s">
        <v>11</v>
      </c>
      <c r="H139" s="14"/>
      <c r="I139" s="14"/>
      <c r="J139" s="16" t="s">
        <v>12</v>
      </c>
      <c r="K139" s="17" t="s">
        <v>13</v>
      </c>
      <c r="L139" s="14" t="s">
        <v>14</v>
      </c>
      <c r="M139" s="18" t="s">
        <v>15</v>
      </c>
      <c r="N139" s="18" t="s">
        <v>39</v>
      </c>
      <c r="O139" s="19" t="s">
        <v>17</v>
      </c>
      <c r="P139" s="19" t="s">
        <v>18</v>
      </c>
      <c r="Q139" s="20" t="s">
        <v>19</v>
      </c>
      <c r="R139" s="14" t="s">
        <v>20</v>
      </c>
    </row>
    <row r="140" spans="1:21" ht="26.25" customHeight="1" x14ac:dyDescent="0.25">
      <c r="A140" s="21" t="s">
        <v>131</v>
      </c>
      <c r="C140" s="252" t="s">
        <v>132</v>
      </c>
      <c r="D140" s="253" t="s">
        <v>133</v>
      </c>
      <c r="E140" s="254">
        <v>113</v>
      </c>
      <c r="F140" s="255">
        <v>15</v>
      </c>
      <c r="G140" s="26">
        <v>3102.45</v>
      </c>
      <c r="H140" s="26"/>
      <c r="I140" s="26"/>
      <c r="J140" s="73">
        <f>G140*0.05-0.01</f>
        <v>155.11250000000001</v>
      </c>
      <c r="K140" s="73"/>
      <c r="L140" s="119">
        <v>91.04</v>
      </c>
      <c r="M140" s="119">
        <v>125.1</v>
      </c>
      <c r="N140" s="120">
        <v>0.01</v>
      </c>
      <c r="O140" s="121">
        <v>0</v>
      </c>
      <c r="P140" s="121"/>
      <c r="Q140" s="26">
        <f>G140+J140-L140+N140-O140-P140+K140</f>
        <v>3166.5325000000003</v>
      </c>
      <c r="R140" s="256"/>
      <c r="S140" s="2" t="s">
        <v>134</v>
      </c>
    </row>
    <row r="141" spans="1:21" ht="15.75" thickBot="1" x14ac:dyDescent="0.3">
      <c r="C141" s="260"/>
      <c r="D141" s="242"/>
      <c r="E141" s="265"/>
      <c r="F141" s="262" t="s">
        <v>31</v>
      </c>
      <c r="G141" s="263">
        <f t="shared" ref="G141:Q141" si="20">SUM(G140:G140)</f>
        <v>3102.45</v>
      </c>
      <c r="H141" s="263">
        <f t="shared" si="20"/>
        <v>0</v>
      </c>
      <c r="I141" s="263">
        <f t="shared" si="20"/>
        <v>0</v>
      </c>
      <c r="J141" s="263">
        <f t="shared" si="20"/>
        <v>155.11250000000001</v>
      </c>
      <c r="K141" s="263">
        <f t="shared" si="20"/>
        <v>0</v>
      </c>
      <c r="L141" s="263">
        <f t="shared" si="20"/>
        <v>91.04</v>
      </c>
      <c r="M141" s="263"/>
      <c r="N141" s="263">
        <f t="shared" si="20"/>
        <v>0.01</v>
      </c>
      <c r="O141" s="263">
        <f t="shared" si="20"/>
        <v>0</v>
      </c>
      <c r="P141" s="263">
        <f t="shared" si="20"/>
        <v>0</v>
      </c>
      <c r="Q141" s="263">
        <f t="shared" si="20"/>
        <v>3166.5325000000003</v>
      </c>
      <c r="R141" s="249"/>
    </row>
    <row r="142" spans="1:21" x14ac:dyDescent="0.25">
      <c r="C142" s="260"/>
      <c r="D142" s="242"/>
      <c r="E142" s="265"/>
      <c r="F142" s="260"/>
      <c r="G142" s="266"/>
      <c r="H142" s="266"/>
      <c r="I142" s="266"/>
      <c r="J142" s="267"/>
      <c r="K142" s="267"/>
      <c r="L142" s="266"/>
      <c r="M142" s="266"/>
      <c r="N142" s="267"/>
      <c r="O142" s="266"/>
      <c r="P142" s="266"/>
      <c r="Q142" s="266"/>
      <c r="R142" s="249"/>
    </row>
    <row r="143" spans="1:21" ht="15.75" x14ac:dyDescent="0.25">
      <c r="C143" s="246" t="s">
        <v>135</v>
      </c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110"/>
    </row>
    <row r="144" spans="1:21" x14ac:dyDescent="0.25">
      <c r="C144" s="12" t="str">
        <f>C138</f>
        <v>PERIODO DEL 1 AL 15 DE MARZO DE 2020</v>
      </c>
      <c r="D144" s="6"/>
      <c r="E144" s="268"/>
      <c r="F144" s="269"/>
      <c r="G144" s="270"/>
      <c r="H144" s="270"/>
      <c r="I144" s="270"/>
      <c r="J144" s="271"/>
      <c r="K144" s="271"/>
      <c r="L144" s="270"/>
      <c r="M144" s="270"/>
      <c r="N144" s="271"/>
      <c r="O144" s="270"/>
      <c r="P144" s="270"/>
      <c r="Q144" s="270"/>
      <c r="R144" s="115"/>
    </row>
    <row r="145" spans="1:21" ht="27" x14ac:dyDescent="0.25">
      <c r="C145" s="14" t="s">
        <v>7</v>
      </c>
      <c r="D145" s="15" t="s">
        <v>8</v>
      </c>
      <c r="E145" s="14" t="s">
        <v>9</v>
      </c>
      <c r="F145" s="14" t="s">
        <v>10</v>
      </c>
      <c r="G145" s="14" t="s">
        <v>11</v>
      </c>
      <c r="H145" s="14"/>
      <c r="I145" s="14"/>
      <c r="J145" s="16" t="s">
        <v>12</v>
      </c>
      <c r="K145" s="17" t="s">
        <v>13</v>
      </c>
      <c r="L145" s="14" t="s">
        <v>14</v>
      </c>
      <c r="M145" s="18" t="s">
        <v>15</v>
      </c>
      <c r="N145" s="18" t="s">
        <v>39</v>
      </c>
      <c r="O145" s="19" t="s">
        <v>17</v>
      </c>
      <c r="P145" s="19" t="s">
        <v>18</v>
      </c>
      <c r="Q145" s="20" t="s">
        <v>19</v>
      </c>
      <c r="R145" s="14" t="s">
        <v>20</v>
      </c>
    </row>
    <row r="146" spans="1:21" ht="26.25" customHeight="1" x14ac:dyDescent="0.25">
      <c r="A146" s="21" t="s">
        <v>136</v>
      </c>
      <c r="C146" s="272" t="s">
        <v>137</v>
      </c>
      <c r="D146" s="273" t="s">
        <v>138</v>
      </c>
      <c r="E146" s="118">
        <v>113</v>
      </c>
      <c r="F146" s="274">
        <v>15</v>
      </c>
      <c r="G146" s="26">
        <v>1570.48</v>
      </c>
      <c r="H146" s="26">
        <f>G146*2</f>
        <v>3140.96</v>
      </c>
      <c r="I146" s="26">
        <f>J146*24</f>
        <v>1884.576</v>
      </c>
      <c r="J146" s="73">
        <f>G146*0.05</f>
        <v>78.524000000000001</v>
      </c>
      <c r="K146" s="73"/>
      <c r="L146" s="187">
        <v>0</v>
      </c>
      <c r="M146" s="187">
        <v>200.7</v>
      </c>
      <c r="N146" s="188">
        <v>112.91</v>
      </c>
      <c r="O146" s="187">
        <v>0</v>
      </c>
      <c r="P146" s="187"/>
      <c r="Q146" s="26">
        <f>G146+J146-L146+N146-O146-P146</f>
        <v>1761.914</v>
      </c>
      <c r="R146" s="275"/>
    </row>
    <row r="147" spans="1:21" ht="19.5" customHeight="1" x14ac:dyDescent="0.25">
      <c r="C147" s="30"/>
      <c r="D147" s="276"/>
      <c r="E147" s="118"/>
      <c r="F147" s="274"/>
      <c r="G147" s="26"/>
      <c r="H147" s="26"/>
      <c r="I147" s="26"/>
      <c r="J147" s="73"/>
      <c r="K147" s="73"/>
      <c r="L147" s="77"/>
      <c r="M147" s="77"/>
      <c r="N147" s="188"/>
      <c r="O147" s="222"/>
      <c r="P147" s="222"/>
      <c r="Q147" s="26"/>
      <c r="R147" s="275"/>
    </row>
    <row r="148" spans="1:21" ht="15.75" thickBot="1" x14ac:dyDescent="0.3">
      <c r="C148" s="277"/>
      <c r="D148" s="278"/>
      <c r="E148" s="279"/>
      <c r="F148" s="280" t="s">
        <v>31</v>
      </c>
      <c r="G148" s="281">
        <f>SUM(G146:G147)</f>
        <v>1570.48</v>
      </c>
      <c r="H148" s="281">
        <f t="shared" ref="H148:Q148" si="21">SUM(H146:H147)</f>
        <v>3140.96</v>
      </c>
      <c r="I148" s="281">
        <f t="shared" si="21"/>
        <v>1884.576</v>
      </c>
      <c r="J148" s="282">
        <f>SUM(J146:J147)</f>
        <v>78.524000000000001</v>
      </c>
      <c r="K148" s="282">
        <f>SUM(K146:K147)</f>
        <v>0</v>
      </c>
      <c r="L148" s="281">
        <f t="shared" si="21"/>
        <v>0</v>
      </c>
      <c r="M148" s="281"/>
      <c r="N148" s="282">
        <f t="shared" si="21"/>
        <v>112.91</v>
      </c>
      <c r="O148" s="282">
        <f t="shared" si="21"/>
        <v>0</v>
      </c>
      <c r="P148" s="282">
        <f t="shared" si="21"/>
        <v>0</v>
      </c>
      <c r="Q148" s="281">
        <f t="shared" si="21"/>
        <v>1761.914</v>
      </c>
      <c r="R148" s="269"/>
    </row>
    <row r="149" spans="1:21" x14ac:dyDescent="0.25">
      <c r="C149" s="260"/>
      <c r="D149" s="242"/>
      <c r="E149" s="265"/>
      <c r="F149" s="260"/>
      <c r="G149" s="266"/>
      <c r="H149" s="266"/>
      <c r="I149" s="266"/>
      <c r="J149" s="267"/>
      <c r="K149" s="267"/>
      <c r="L149" s="266"/>
      <c r="M149" s="266"/>
      <c r="N149" s="267"/>
      <c r="O149" s="266"/>
      <c r="P149" s="266"/>
      <c r="Q149" s="266"/>
      <c r="R149" s="249"/>
    </row>
    <row r="150" spans="1:21" x14ac:dyDescent="0.25">
      <c r="C150" s="260"/>
      <c r="D150" s="242"/>
      <c r="E150" s="265"/>
      <c r="F150" s="260"/>
      <c r="G150" s="266"/>
      <c r="H150" s="266"/>
      <c r="I150" s="266"/>
      <c r="J150" s="267"/>
      <c r="K150" s="267"/>
      <c r="L150" s="266"/>
      <c r="M150" s="266"/>
      <c r="N150" s="267"/>
      <c r="O150" s="266"/>
      <c r="P150" s="266"/>
      <c r="Q150" s="266"/>
      <c r="R150" s="249"/>
    </row>
    <row r="151" spans="1:21" x14ac:dyDescent="0.25">
      <c r="C151" s="260"/>
      <c r="D151" s="242"/>
      <c r="E151" s="265"/>
      <c r="F151" s="260"/>
      <c r="G151" s="266"/>
      <c r="H151" s="266"/>
      <c r="I151" s="266"/>
      <c r="J151" s="267"/>
      <c r="K151" s="267"/>
      <c r="L151" s="266"/>
      <c r="M151" s="266"/>
      <c r="N151" s="267"/>
      <c r="O151" s="266"/>
      <c r="P151" s="266"/>
      <c r="Q151" s="266"/>
      <c r="R151" s="249"/>
    </row>
    <row r="152" spans="1:21" x14ac:dyDescent="0.25">
      <c r="C152" s="277"/>
      <c r="D152" s="278"/>
      <c r="E152" s="279"/>
      <c r="F152" s="277"/>
      <c r="G152" s="283"/>
      <c r="H152" s="283"/>
      <c r="I152" s="283"/>
      <c r="J152" s="284"/>
      <c r="K152" s="284"/>
      <c r="L152" s="283"/>
      <c r="M152" s="283"/>
      <c r="N152" s="284"/>
      <c r="O152" s="283"/>
      <c r="P152" s="283"/>
      <c r="Q152" s="283"/>
      <c r="R152" s="269"/>
    </row>
    <row r="153" spans="1:21" ht="15.75" thickBot="1" x14ac:dyDescent="0.3">
      <c r="C153" s="285"/>
      <c r="D153" s="46"/>
      <c r="E153" s="47"/>
      <c r="H153" s="45"/>
      <c r="I153" s="45"/>
      <c r="J153" s="48"/>
      <c r="K153" s="48"/>
      <c r="L153" s="45"/>
    </row>
    <row r="154" spans="1:21" s="2" customFormat="1" x14ac:dyDescent="0.25">
      <c r="A154"/>
      <c r="B154"/>
      <c r="C154" s="50" t="s">
        <v>32</v>
      </c>
      <c r="D154" s="50"/>
      <c r="E154" s="50"/>
      <c r="F154" s="50"/>
      <c r="H154" s="51"/>
      <c r="I154" s="51"/>
      <c r="J154" s="52" t="s">
        <v>33</v>
      </c>
      <c r="K154" s="52"/>
      <c r="L154" s="52"/>
      <c r="M154" s="38"/>
      <c r="N154"/>
      <c r="O154"/>
      <c r="P154"/>
      <c r="Q154" s="52" t="s">
        <v>34</v>
      </c>
      <c r="R154" s="52"/>
      <c r="T154"/>
      <c r="U154"/>
    </row>
    <row r="155" spans="1:21" s="53" customFormat="1" x14ac:dyDescent="0.25">
      <c r="B155"/>
      <c r="C155" s="50" t="s">
        <v>35</v>
      </c>
      <c r="D155" s="50"/>
      <c r="E155" s="50"/>
      <c r="F155" s="50"/>
      <c r="G155" s="50" t="s">
        <v>36</v>
      </c>
      <c r="H155" s="50"/>
      <c r="I155" s="50"/>
      <c r="J155" s="50"/>
      <c r="K155" s="50"/>
      <c r="L155" s="50"/>
      <c r="M155" s="50"/>
      <c r="N155" s="50"/>
      <c r="O155"/>
      <c r="P155"/>
      <c r="Q155" s="50" t="s">
        <v>37</v>
      </c>
      <c r="R155" s="50"/>
      <c r="S155" s="2"/>
      <c r="T155"/>
      <c r="U155"/>
    </row>
    <row r="156" spans="1:21" x14ac:dyDescent="0.25">
      <c r="C156" s="87"/>
      <c r="D156" s="55"/>
      <c r="E156" s="38"/>
      <c r="G156" s="38"/>
      <c r="H156" s="38"/>
      <c r="I156" s="38"/>
      <c r="J156" s="56"/>
      <c r="K156" s="56"/>
      <c r="L156" s="38"/>
      <c r="M156" s="38"/>
      <c r="N156" s="56"/>
      <c r="Q156" s="38"/>
      <c r="R156" s="38"/>
    </row>
    <row r="157" spans="1:21" x14ac:dyDescent="0.25">
      <c r="C157" s="87"/>
      <c r="D157" s="55"/>
      <c r="E157" s="38"/>
      <c r="G157" s="38"/>
      <c r="H157" s="38"/>
      <c r="I157" s="38"/>
      <c r="J157" s="56"/>
      <c r="K157" s="56"/>
      <c r="L157" s="38"/>
      <c r="M157" s="38"/>
      <c r="N157" s="56"/>
      <c r="Q157" s="38"/>
      <c r="R157" s="38"/>
    </row>
    <row r="158" spans="1:21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21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21" ht="15.75" x14ac:dyDescent="0.25">
      <c r="C160" s="286" t="s">
        <v>2</v>
      </c>
      <c r="D160" s="288"/>
      <c r="E160" s="289"/>
      <c r="F160" s="287"/>
      <c r="G160" s="287"/>
      <c r="H160" s="287"/>
      <c r="I160" s="287"/>
      <c r="J160" s="290"/>
      <c r="K160" s="290"/>
      <c r="L160" s="287"/>
      <c r="M160" s="287"/>
      <c r="N160" s="290"/>
      <c r="O160" s="287"/>
      <c r="P160" s="287"/>
      <c r="Q160" s="287"/>
      <c r="R160" s="291" t="s">
        <v>3</v>
      </c>
    </row>
    <row r="161" spans="1:21" ht="15.75" x14ac:dyDescent="0.25">
      <c r="C161" s="292" t="s">
        <v>139</v>
      </c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3"/>
    </row>
    <row r="162" spans="1:21" ht="15" customHeight="1" x14ac:dyDescent="0.25">
      <c r="C162" s="36"/>
      <c r="D162" s="6"/>
      <c r="E162" s="294"/>
      <c r="F162" s="295"/>
      <c r="G162" s="296"/>
      <c r="H162" s="296"/>
      <c r="I162" s="296"/>
      <c r="J162" s="297"/>
      <c r="K162" s="297"/>
      <c r="L162" s="296"/>
      <c r="M162" s="296"/>
      <c r="N162" s="297"/>
      <c r="O162" s="296"/>
      <c r="P162" s="296"/>
      <c r="Q162" s="296"/>
      <c r="R162" s="11" t="s">
        <v>5</v>
      </c>
    </row>
    <row r="163" spans="1:21" ht="15" customHeight="1" x14ac:dyDescent="0.25">
      <c r="C163" s="12" t="str">
        <f>C144</f>
        <v>PERIODO DEL 1 AL 15 DE MARZO DE 2020</v>
      </c>
      <c r="D163" s="6"/>
      <c r="E163" s="294"/>
      <c r="F163" s="295"/>
      <c r="G163" s="296"/>
      <c r="H163" s="296"/>
      <c r="I163" s="296"/>
      <c r="J163" s="297"/>
      <c r="K163" s="297"/>
      <c r="L163" s="296"/>
      <c r="M163" s="296"/>
      <c r="N163" s="297"/>
      <c r="O163" s="296"/>
      <c r="P163" s="296"/>
      <c r="Q163" s="296"/>
      <c r="R163" s="13"/>
    </row>
    <row r="164" spans="1:21" ht="27" x14ac:dyDescent="0.25">
      <c r="C164" s="298" t="s">
        <v>7</v>
      </c>
      <c r="D164" s="299" t="s">
        <v>8</v>
      </c>
      <c r="E164" s="298" t="s">
        <v>9</v>
      </c>
      <c r="F164" s="300" t="s">
        <v>10</v>
      </c>
      <c r="G164" s="298" t="s">
        <v>140</v>
      </c>
      <c r="H164" s="298"/>
      <c r="I164" s="298"/>
      <c r="J164" s="16" t="s">
        <v>12</v>
      </c>
      <c r="K164" s="17" t="s">
        <v>13</v>
      </c>
      <c r="L164" s="298" t="s">
        <v>14</v>
      </c>
      <c r="M164" s="18" t="s">
        <v>15</v>
      </c>
      <c r="N164" s="301" t="s">
        <v>39</v>
      </c>
      <c r="O164" s="302" t="s">
        <v>17</v>
      </c>
      <c r="P164" s="301" t="s">
        <v>141</v>
      </c>
      <c r="Q164" s="303" t="s">
        <v>19</v>
      </c>
      <c r="R164" s="298" t="s">
        <v>20</v>
      </c>
    </row>
    <row r="165" spans="1:21" ht="25.5" customHeight="1" x14ac:dyDescent="0.25">
      <c r="A165" s="21" t="s">
        <v>142</v>
      </c>
      <c r="C165" s="304" t="s">
        <v>143</v>
      </c>
      <c r="D165" s="190" t="s">
        <v>144</v>
      </c>
      <c r="E165" s="118">
        <v>113</v>
      </c>
      <c r="F165" s="255">
        <v>15</v>
      </c>
      <c r="G165" s="26">
        <v>787.41</v>
      </c>
      <c r="H165" s="26">
        <f>G165*2</f>
        <v>1574.82</v>
      </c>
      <c r="I165" s="26">
        <f>J165*24</f>
        <v>944.89200000000005</v>
      </c>
      <c r="J165" s="73">
        <f t="shared" ref="J165:J174" si="22">G165*0.05</f>
        <v>39.3705</v>
      </c>
      <c r="K165" s="73"/>
      <c r="L165" s="306">
        <v>0</v>
      </c>
      <c r="M165" s="306">
        <v>200.85</v>
      </c>
      <c r="N165" s="307">
        <v>163.17519999999999</v>
      </c>
      <c r="O165" s="308">
        <v>0</v>
      </c>
      <c r="P165" s="308"/>
      <c r="Q165" s="26">
        <f>G165+J165-L165+N165-O165-P165+K165</f>
        <v>989.95569999999998</v>
      </c>
      <c r="R165" s="305"/>
    </row>
    <row r="166" spans="1:21" ht="25.5" customHeight="1" x14ac:dyDescent="0.25">
      <c r="A166" s="21" t="s">
        <v>145</v>
      </c>
      <c r="C166" s="304" t="s">
        <v>146</v>
      </c>
      <c r="D166" s="190" t="s">
        <v>147</v>
      </c>
      <c r="E166" s="118">
        <v>113</v>
      </c>
      <c r="F166" s="274">
        <v>15</v>
      </c>
      <c r="G166" s="26">
        <v>1790.3025</v>
      </c>
      <c r="H166" s="26">
        <f t="shared" ref="H166:H170" si="23">G166*2</f>
        <v>3580.605</v>
      </c>
      <c r="I166" s="26">
        <f t="shared" ref="I166:I172" si="24">J166*24</f>
        <v>2148.3630000000003</v>
      </c>
      <c r="J166" s="73">
        <f t="shared" si="22"/>
        <v>89.515125000000012</v>
      </c>
      <c r="K166" s="73"/>
      <c r="L166" s="77">
        <v>0</v>
      </c>
      <c r="M166" s="306">
        <v>188.7</v>
      </c>
      <c r="N166" s="78">
        <v>86.840079999999986</v>
      </c>
      <c r="O166" s="308">
        <v>0</v>
      </c>
      <c r="P166" s="308"/>
      <c r="Q166" s="26">
        <f t="shared" ref="Q166:Q174" si="25">G166+J166-L166+N166-O166-P166+K166</f>
        <v>1966.6577050000001</v>
      </c>
      <c r="R166" s="305"/>
    </row>
    <row r="167" spans="1:21" ht="25.5" customHeight="1" x14ac:dyDescent="0.25">
      <c r="A167" s="21" t="s">
        <v>148</v>
      </c>
      <c r="C167" s="309" t="s">
        <v>149</v>
      </c>
      <c r="D167" s="190" t="s">
        <v>150</v>
      </c>
      <c r="E167" s="118">
        <v>113</v>
      </c>
      <c r="F167" s="274">
        <v>15</v>
      </c>
      <c r="G167" s="26">
        <v>2460.6675</v>
      </c>
      <c r="H167" s="26">
        <f>G167*2</f>
        <v>4921.335</v>
      </c>
      <c r="I167" s="26">
        <f t="shared" si="24"/>
        <v>2952.8010000000004</v>
      </c>
      <c r="J167" s="73">
        <f t="shared" si="22"/>
        <v>123.03337500000001</v>
      </c>
      <c r="K167" s="73"/>
      <c r="L167" s="77">
        <v>0</v>
      </c>
      <c r="M167" s="77">
        <v>160.35</v>
      </c>
      <c r="N167" s="78">
        <v>14.031103999999999</v>
      </c>
      <c r="O167" s="308">
        <v>0</v>
      </c>
      <c r="P167" s="308"/>
      <c r="Q167" s="26">
        <f t="shared" si="25"/>
        <v>2597.7319790000001</v>
      </c>
      <c r="R167" s="310"/>
    </row>
    <row r="168" spans="1:21" ht="25.5" customHeight="1" x14ac:dyDescent="0.25">
      <c r="A168" s="21" t="s">
        <v>151</v>
      </c>
      <c r="C168" s="309" t="s">
        <v>152</v>
      </c>
      <c r="D168" s="190" t="s">
        <v>150</v>
      </c>
      <c r="E168" s="118">
        <v>113</v>
      </c>
      <c r="F168" s="191">
        <v>15</v>
      </c>
      <c r="G168" s="26">
        <v>2460.6675</v>
      </c>
      <c r="H168" s="26">
        <f t="shared" si="23"/>
        <v>4921.335</v>
      </c>
      <c r="I168" s="26">
        <f t="shared" si="24"/>
        <v>2952.8010000000004</v>
      </c>
      <c r="J168" s="73">
        <f t="shared" si="22"/>
        <v>123.03337500000001</v>
      </c>
      <c r="K168" s="73"/>
      <c r="L168" s="77">
        <v>0</v>
      </c>
      <c r="M168" s="77">
        <v>160.35</v>
      </c>
      <c r="N168" s="78">
        <v>14.031103999999999</v>
      </c>
      <c r="O168" s="308">
        <v>0</v>
      </c>
      <c r="P168" s="308"/>
      <c r="Q168" s="26">
        <f t="shared" si="25"/>
        <v>2597.7319790000001</v>
      </c>
      <c r="R168" s="310"/>
    </row>
    <row r="169" spans="1:21" ht="25.5" customHeight="1" x14ac:dyDescent="0.25">
      <c r="A169" s="21" t="s">
        <v>153</v>
      </c>
      <c r="C169" s="309" t="s">
        <v>154</v>
      </c>
      <c r="D169" s="190" t="s">
        <v>155</v>
      </c>
      <c r="E169" s="118">
        <v>113</v>
      </c>
      <c r="F169" s="191">
        <v>15</v>
      </c>
      <c r="G169" s="26">
        <f>3298.8075/15*F169</f>
        <v>3298.8074999999999</v>
      </c>
      <c r="H169" s="26">
        <f t="shared" si="23"/>
        <v>6597.6149999999998</v>
      </c>
      <c r="I169" s="26">
        <f t="shared" si="24"/>
        <v>3958.3290000000006</v>
      </c>
      <c r="J169" s="73">
        <f>G169*0.05-0.01</f>
        <v>164.93037500000003</v>
      </c>
      <c r="K169" s="73">
        <f>127*4</f>
        <v>508</v>
      </c>
      <c r="L169" s="119">
        <v>112.40852799999999</v>
      </c>
      <c r="M169" s="119">
        <v>125.1</v>
      </c>
      <c r="N169" s="120">
        <v>0.01</v>
      </c>
      <c r="O169" s="308">
        <v>0</v>
      </c>
      <c r="P169" s="308"/>
      <c r="Q169" s="26">
        <f t="shared" si="25"/>
        <v>3859.3393470000001</v>
      </c>
      <c r="R169" s="310"/>
    </row>
    <row r="170" spans="1:21" ht="25.5" customHeight="1" x14ac:dyDescent="0.25">
      <c r="A170" s="21" t="s">
        <v>156</v>
      </c>
      <c r="C170" s="189" t="s">
        <v>157</v>
      </c>
      <c r="D170" s="190" t="s">
        <v>158</v>
      </c>
      <c r="E170" s="118">
        <v>113</v>
      </c>
      <c r="F170" s="191">
        <v>15</v>
      </c>
      <c r="G170" s="26">
        <v>1731.135</v>
      </c>
      <c r="H170" s="26">
        <f t="shared" si="23"/>
        <v>3462.27</v>
      </c>
      <c r="I170" s="26">
        <f t="shared" si="24"/>
        <v>2077.3620000000001</v>
      </c>
      <c r="J170" s="73">
        <f t="shared" si="22"/>
        <v>86.556750000000008</v>
      </c>
      <c r="K170" s="73">
        <f>127*3</f>
        <v>381</v>
      </c>
      <c r="L170" s="311">
        <v>0</v>
      </c>
      <c r="M170" s="311">
        <v>193.8</v>
      </c>
      <c r="N170" s="312">
        <v>95.726800000000011</v>
      </c>
      <c r="O170" s="308">
        <v>0</v>
      </c>
      <c r="P170" s="308"/>
      <c r="Q170" s="26">
        <f t="shared" si="25"/>
        <v>2294.4185499999999</v>
      </c>
      <c r="R170" s="310"/>
      <c r="T170" s="313"/>
    </row>
    <row r="171" spans="1:21" ht="25.5" customHeight="1" x14ac:dyDescent="0.25">
      <c r="A171" s="21" t="s">
        <v>159</v>
      </c>
      <c r="C171" s="189" t="s">
        <v>160</v>
      </c>
      <c r="D171" s="190" t="s">
        <v>158</v>
      </c>
      <c r="E171" s="118">
        <v>113</v>
      </c>
      <c r="F171" s="191">
        <v>15</v>
      </c>
      <c r="G171" s="26">
        <f>1731.14/15*F171</f>
        <v>1731.14</v>
      </c>
      <c r="H171" s="26"/>
      <c r="I171" s="26">
        <f t="shared" si="24"/>
        <v>2077.3680000000004</v>
      </c>
      <c r="J171" s="73">
        <f t="shared" si="22"/>
        <v>86.557000000000016</v>
      </c>
      <c r="K171" s="73">
        <f>127*2</f>
        <v>254</v>
      </c>
      <c r="L171" s="311">
        <v>0</v>
      </c>
      <c r="M171" s="311">
        <v>193.8</v>
      </c>
      <c r="N171" s="312">
        <v>95.726800000000011</v>
      </c>
      <c r="O171" s="308">
        <v>0</v>
      </c>
      <c r="P171" s="308"/>
      <c r="Q171" s="26">
        <f>G171+J171-L171+N171-O171-P171+K171</f>
        <v>2167.4238</v>
      </c>
      <c r="R171" s="310"/>
    </row>
    <row r="172" spans="1:21" s="53" customFormat="1" ht="25.5" customHeight="1" x14ac:dyDescent="0.25">
      <c r="A172" s="21"/>
      <c r="B172"/>
      <c r="C172" s="219" t="s">
        <v>161</v>
      </c>
      <c r="D172" s="314" t="s">
        <v>162</v>
      </c>
      <c r="E172" s="118">
        <v>113</v>
      </c>
      <c r="F172" s="274">
        <v>15</v>
      </c>
      <c r="G172" s="26">
        <v>1790.3025</v>
      </c>
      <c r="H172" s="26"/>
      <c r="I172" s="26">
        <f t="shared" si="24"/>
        <v>2148.3630000000003</v>
      </c>
      <c r="J172" s="73">
        <f t="shared" si="22"/>
        <v>89.515125000000012</v>
      </c>
      <c r="K172" s="73"/>
      <c r="L172" s="77">
        <v>0</v>
      </c>
      <c r="M172" s="77">
        <v>188.7</v>
      </c>
      <c r="N172" s="78">
        <v>86.840079999999986</v>
      </c>
      <c r="O172" s="222">
        <v>0</v>
      </c>
      <c r="P172" s="222"/>
      <c r="Q172" s="26">
        <f t="shared" si="25"/>
        <v>1966.6577050000001</v>
      </c>
      <c r="R172" s="315"/>
      <c r="S172" s="2"/>
      <c r="T172"/>
      <c r="U172"/>
    </row>
    <row r="173" spans="1:21" s="53" customFormat="1" ht="25.5" customHeight="1" x14ac:dyDescent="0.25">
      <c r="A173" s="21"/>
      <c r="B173"/>
      <c r="C173" s="125" t="s">
        <v>163</v>
      </c>
      <c r="D173" s="190" t="s">
        <v>158</v>
      </c>
      <c r="E173" s="118">
        <v>113</v>
      </c>
      <c r="F173" s="127">
        <v>15</v>
      </c>
      <c r="G173" s="26">
        <f>2243.95/15*F173</f>
        <v>2243.9499999999998</v>
      </c>
      <c r="H173" s="26">
        <f>G173*2</f>
        <v>4487.8999999999996</v>
      </c>
      <c r="I173" s="26">
        <f>J173*24</f>
        <v>2692.74</v>
      </c>
      <c r="J173" s="73">
        <f>G173*0.05</f>
        <v>112.19749999999999</v>
      </c>
      <c r="K173" s="73">
        <f>127*3</f>
        <v>381</v>
      </c>
      <c r="L173" s="77"/>
      <c r="M173" s="77">
        <v>174.75</v>
      </c>
      <c r="N173" s="78">
        <v>43.85</v>
      </c>
      <c r="O173" s="79">
        <v>0</v>
      </c>
      <c r="P173" s="79"/>
      <c r="Q173" s="26">
        <f>G173+J173-L173+N173-O173-P173+K173</f>
        <v>2780.9974999999999</v>
      </c>
      <c r="R173" s="128"/>
      <c r="S173" s="2"/>
      <c r="T173"/>
      <c r="U173"/>
    </row>
    <row r="174" spans="1:21" s="53" customFormat="1" ht="25.5" customHeight="1" x14ac:dyDescent="0.25">
      <c r="A174" s="21" t="s">
        <v>164</v>
      </c>
      <c r="B174"/>
      <c r="C174" s="316" t="s">
        <v>165</v>
      </c>
      <c r="D174" s="314" t="s">
        <v>162</v>
      </c>
      <c r="E174" s="118">
        <v>113</v>
      </c>
      <c r="F174" s="274">
        <v>15</v>
      </c>
      <c r="G174" s="26">
        <f>1790.3025/15*F174</f>
        <v>1790.3025</v>
      </c>
      <c r="H174" s="26"/>
      <c r="I174" s="26">
        <f>J174*24*5</f>
        <v>10741.815000000002</v>
      </c>
      <c r="J174" s="73">
        <f t="shared" si="22"/>
        <v>89.515125000000012</v>
      </c>
      <c r="K174" s="73"/>
      <c r="L174" s="77">
        <v>0</v>
      </c>
      <c r="M174" s="77">
        <v>188.7</v>
      </c>
      <c r="N174" s="78">
        <v>86.840079999999986</v>
      </c>
      <c r="O174" s="222"/>
      <c r="P174" s="222"/>
      <c r="Q174" s="26">
        <f t="shared" si="25"/>
        <v>1966.6577050000001</v>
      </c>
      <c r="R174" s="315"/>
      <c r="T174"/>
      <c r="U174"/>
    </row>
    <row r="175" spans="1:21" s="53" customFormat="1" ht="15.75" thickBot="1" x14ac:dyDescent="0.3">
      <c r="B175"/>
      <c r="D175" s="288"/>
      <c r="E175" s="317"/>
      <c r="F175" s="318" t="s">
        <v>31</v>
      </c>
      <c r="G175" s="319">
        <f t="shared" ref="G175:L175" si="26">SUM(G165:G174)</f>
        <v>20084.685000000001</v>
      </c>
      <c r="H175" s="319">
        <f t="shared" si="26"/>
        <v>29545.879999999997</v>
      </c>
      <c r="I175" s="319">
        <f t="shared" si="26"/>
        <v>32694.83400000001</v>
      </c>
      <c r="J175" s="319">
        <f t="shared" si="26"/>
        <v>1004.22425</v>
      </c>
      <c r="K175" s="319">
        <f t="shared" si="26"/>
        <v>1524</v>
      </c>
      <c r="L175" s="319">
        <f t="shared" si="26"/>
        <v>112.40852799999999</v>
      </c>
      <c r="M175" s="319"/>
      <c r="N175" s="319">
        <f>SUM(N165:N174)</f>
        <v>687.07124799999997</v>
      </c>
      <c r="O175" s="319">
        <f>SUM(O165:O174)</f>
        <v>0</v>
      </c>
      <c r="P175" s="319">
        <f>SUM(P165:P174)</f>
        <v>0</v>
      </c>
      <c r="Q175" s="319">
        <f>SUM(Q165:Q174)</f>
        <v>23187.571970000005</v>
      </c>
      <c r="R175" s="295"/>
      <c r="S175" s="2"/>
      <c r="T175"/>
      <c r="U175"/>
    </row>
    <row r="176" spans="1:21" s="53" customFormat="1" x14ac:dyDescent="0.25">
      <c r="B176"/>
      <c r="C176" s="320"/>
      <c r="D176" s="288"/>
      <c r="E176" s="317"/>
      <c r="F176" s="320"/>
      <c r="G176" s="321"/>
      <c r="H176" s="321"/>
      <c r="I176" s="321"/>
      <c r="J176" s="322"/>
      <c r="K176" s="322"/>
      <c r="L176" s="321"/>
      <c r="M176" s="321"/>
      <c r="N176" s="322"/>
      <c r="O176" s="321"/>
      <c r="P176" s="321"/>
      <c r="Q176" s="321"/>
      <c r="R176" s="295"/>
      <c r="S176" s="2"/>
      <c r="T176"/>
      <c r="U176"/>
    </row>
    <row r="177" spans="1:21" s="53" customFormat="1" x14ac:dyDescent="0.25">
      <c r="B177"/>
      <c r="C177" s="320"/>
      <c r="D177" s="288"/>
      <c r="E177" s="317"/>
      <c r="F177" s="320"/>
      <c r="G177" s="321"/>
      <c r="H177" s="321"/>
      <c r="I177" s="321"/>
      <c r="J177" s="322"/>
      <c r="K177" s="322"/>
      <c r="L177" s="321"/>
      <c r="M177" s="321"/>
      <c r="N177" s="322"/>
      <c r="O177" s="321"/>
      <c r="P177" s="321"/>
      <c r="Q177" s="321"/>
      <c r="R177" s="295"/>
      <c r="S177" s="2"/>
      <c r="T177"/>
      <c r="U177"/>
    </row>
    <row r="178" spans="1:21" s="53" customFormat="1" ht="15.75" thickBot="1" x14ac:dyDescent="0.3">
      <c r="B178"/>
      <c r="C178" s="323"/>
      <c r="D178" s="46"/>
      <c r="E178" s="47"/>
      <c r="F178"/>
      <c r="G178" s="87"/>
      <c r="H178" s="324"/>
      <c r="I178" s="324"/>
      <c r="J178" s="325"/>
      <c r="K178" s="325"/>
      <c r="L178" s="324"/>
      <c r="M178" s="87"/>
      <c r="N178" s="326"/>
      <c r="O178"/>
      <c r="P178"/>
      <c r="Q178"/>
      <c r="R178"/>
      <c r="S178" s="2"/>
      <c r="T178"/>
      <c r="U178"/>
    </row>
    <row r="179" spans="1:21" s="2" customFormat="1" x14ac:dyDescent="0.25">
      <c r="A179"/>
      <c r="B179"/>
      <c r="C179" s="50" t="s">
        <v>32</v>
      </c>
      <c r="D179" s="50"/>
      <c r="E179" s="50"/>
      <c r="F179" s="50"/>
      <c r="H179" s="51"/>
      <c r="I179" s="51"/>
      <c r="J179" s="52" t="s">
        <v>33</v>
      </c>
      <c r="K179" s="52"/>
      <c r="L179" s="52"/>
      <c r="M179" s="38"/>
      <c r="N179"/>
      <c r="O179"/>
      <c r="P179"/>
      <c r="Q179" s="52" t="s">
        <v>34</v>
      </c>
      <c r="R179" s="52"/>
      <c r="T179"/>
      <c r="U179"/>
    </row>
    <row r="180" spans="1:21" s="53" customFormat="1" x14ac:dyDescent="0.25">
      <c r="B180"/>
      <c r="C180" s="50" t="s">
        <v>35</v>
      </c>
      <c r="D180" s="50"/>
      <c r="E180" s="50"/>
      <c r="F180" s="50"/>
      <c r="G180" s="50" t="s">
        <v>36</v>
      </c>
      <c r="H180" s="50"/>
      <c r="I180" s="50"/>
      <c r="J180" s="50"/>
      <c r="K180" s="50"/>
      <c r="L180" s="50"/>
      <c r="M180" s="50"/>
      <c r="N180" s="50"/>
      <c r="O180"/>
      <c r="P180"/>
      <c r="Q180" s="50" t="s">
        <v>37</v>
      </c>
      <c r="R180" s="50"/>
      <c r="S180" s="2"/>
      <c r="T180"/>
      <c r="U180"/>
    </row>
    <row r="181" spans="1:21" x14ac:dyDescent="0.25">
      <c r="C181" s="87"/>
      <c r="D181" s="55"/>
      <c r="E181" s="38"/>
      <c r="G181" s="38"/>
      <c r="H181" s="38"/>
      <c r="I181" s="38"/>
      <c r="J181" s="56"/>
      <c r="K181" s="56"/>
      <c r="L181" s="38"/>
      <c r="M181" s="38"/>
      <c r="N181" s="56"/>
      <c r="Q181" s="38"/>
      <c r="R181" s="38"/>
    </row>
    <row r="182" spans="1:21" x14ac:dyDescent="0.25">
      <c r="C182" s="87"/>
      <c r="D182" s="55"/>
      <c r="E182" s="38"/>
      <c r="G182" s="327"/>
      <c r="H182" s="327"/>
      <c r="I182" s="327"/>
      <c r="J182" s="56"/>
      <c r="K182" s="56"/>
      <c r="L182" s="38"/>
      <c r="M182" s="38"/>
      <c r="N182" s="56"/>
      <c r="Q182" s="38"/>
      <c r="R182" s="38"/>
    </row>
    <row r="183" spans="1:21" s="2" customFormat="1" x14ac:dyDescent="0.25">
      <c r="A183"/>
      <c r="B183"/>
      <c r="C183" s="87"/>
      <c r="D183" s="55"/>
      <c r="E183" s="38"/>
      <c r="F183"/>
      <c r="G183" s="38"/>
      <c r="H183" s="38"/>
      <c r="I183" s="38"/>
      <c r="J183" s="56"/>
      <c r="K183" s="56"/>
      <c r="L183" s="38"/>
      <c r="M183" s="38"/>
      <c r="N183" s="56"/>
      <c r="O183"/>
      <c r="P183"/>
      <c r="Q183" s="38"/>
      <c r="R183" s="38"/>
      <c r="T183"/>
      <c r="U183"/>
    </row>
    <row r="184" spans="1:21" s="2" customFormat="1" x14ac:dyDescent="0.25">
      <c r="A184"/>
      <c r="B184"/>
      <c r="C184" s="87"/>
      <c r="D184" s="55"/>
      <c r="E184" s="38"/>
      <c r="F184"/>
      <c r="G184" s="38"/>
      <c r="H184" s="38"/>
      <c r="I184" s="38"/>
      <c r="J184" s="56"/>
      <c r="K184" s="56"/>
      <c r="L184" s="38"/>
      <c r="M184" s="38"/>
      <c r="N184" s="56"/>
      <c r="O184"/>
      <c r="P184"/>
      <c r="Q184" s="38"/>
      <c r="R184" s="38"/>
      <c r="T184"/>
      <c r="U184"/>
    </row>
    <row r="185" spans="1:21" s="2" customFormat="1" x14ac:dyDescent="0.25">
      <c r="A185"/>
      <c r="B185"/>
      <c r="C185" s="87"/>
      <c r="D185" s="55"/>
      <c r="E185" s="38"/>
      <c r="F185"/>
      <c r="G185" s="38"/>
      <c r="H185" s="38"/>
      <c r="I185" s="38"/>
      <c r="J185" s="56"/>
      <c r="K185" s="56"/>
      <c r="L185" s="38"/>
      <c r="M185" s="38"/>
      <c r="N185" s="56"/>
      <c r="O185"/>
      <c r="P185"/>
      <c r="Q185" s="38"/>
      <c r="R185" s="38"/>
      <c r="T185"/>
      <c r="U185"/>
    </row>
    <row r="186" spans="1:21" s="2" customFormat="1" x14ac:dyDescent="0.25">
      <c r="A186"/>
      <c r="B186"/>
      <c r="C186" s="87"/>
      <c r="D186" s="55"/>
      <c r="E186" s="38"/>
      <c r="F186"/>
      <c r="G186" s="38"/>
      <c r="H186" s="38"/>
      <c r="I186" s="38"/>
      <c r="J186" s="56"/>
      <c r="K186" s="56"/>
      <c r="L186" s="38"/>
      <c r="M186" s="38"/>
      <c r="N186" s="56"/>
      <c r="O186"/>
      <c r="P186"/>
      <c r="Q186" s="38"/>
      <c r="R186" s="38"/>
      <c r="T186"/>
      <c r="U186"/>
    </row>
    <row r="187" spans="1:21" s="2" customFormat="1" x14ac:dyDescent="0.25">
      <c r="A187"/>
      <c r="B187"/>
      <c r="C187" s="87"/>
      <c r="D187" s="55"/>
      <c r="E187" s="38"/>
      <c r="F187"/>
      <c r="G187" s="38"/>
      <c r="H187" s="38"/>
      <c r="I187" s="38"/>
      <c r="J187" s="56"/>
      <c r="K187" s="56"/>
      <c r="L187" s="38"/>
      <c r="M187" s="38"/>
      <c r="N187" s="56"/>
      <c r="O187"/>
      <c r="P187"/>
      <c r="Q187" s="38"/>
      <c r="R187" s="38"/>
      <c r="T187"/>
      <c r="U187"/>
    </row>
    <row r="188" spans="1:21" s="2" customFormat="1" x14ac:dyDescent="0.25">
      <c r="A188"/>
      <c r="B188"/>
      <c r="C188" s="87"/>
      <c r="D188" s="55"/>
      <c r="E188" s="38"/>
      <c r="F188"/>
      <c r="G188" s="38"/>
      <c r="H188" s="38"/>
      <c r="I188" s="38"/>
      <c r="J188" s="56"/>
      <c r="K188" s="56"/>
      <c r="L188" s="38"/>
      <c r="M188" s="38"/>
      <c r="N188" s="56"/>
      <c r="O188"/>
      <c r="P188"/>
      <c r="Q188" s="38"/>
      <c r="R188" s="38"/>
      <c r="T188"/>
      <c r="U188"/>
    </row>
    <row r="189" spans="1:21" s="2" customFormat="1" x14ac:dyDescent="0.25">
      <c r="A189"/>
      <c r="B189"/>
      <c r="C189" s="87"/>
      <c r="D189" s="55"/>
      <c r="E189" s="38"/>
      <c r="F189"/>
      <c r="G189" s="38"/>
      <c r="H189" s="38"/>
      <c r="I189" s="38"/>
      <c r="J189" s="56"/>
      <c r="K189" s="56"/>
      <c r="L189" s="38"/>
      <c r="M189" s="38"/>
      <c r="N189" s="56"/>
      <c r="O189"/>
      <c r="P189"/>
      <c r="Q189" s="38"/>
      <c r="R189" s="38"/>
      <c r="T189"/>
      <c r="U189"/>
    </row>
    <row r="190" spans="1:21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T190"/>
      <c r="U190"/>
    </row>
    <row r="191" spans="1:21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T191"/>
      <c r="U191"/>
    </row>
    <row r="192" spans="1:21" s="2" customFormat="1" ht="23.25" x14ac:dyDescent="0.35">
      <c r="A192"/>
      <c r="B192"/>
      <c r="C192" s="328"/>
      <c r="D192" s="329"/>
      <c r="E192" s="328"/>
      <c r="F192" s="328"/>
      <c r="G192" s="328"/>
      <c r="H192" s="328"/>
      <c r="I192" s="328"/>
      <c r="J192" s="330"/>
      <c r="K192" s="330"/>
      <c r="L192" s="328"/>
      <c r="M192" s="328"/>
      <c r="N192" s="330"/>
      <c r="O192" s="328"/>
      <c r="P192" s="328"/>
      <c r="Q192" s="328"/>
      <c r="R192" s="328"/>
      <c r="T192"/>
      <c r="U192"/>
    </row>
    <row r="193" spans="1:21" s="2" customFormat="1" ht="15.75" x14ac:dyDescent="0.25">
      <c r="A193"/>
      <c r="B193"/>
      <c r="C193" s="286" t="s">
        <v>2</v>
      </c>
      <c r="D193" s="288"/>
      <c r="E193" s="289"/>
      <c r="F193" s="287"/>
      <c r="G193" s="287"/>
      <c r="H193" s="287"/>
      <c r="I193" s="287"/>
      <c r="J193" s="290"/>
      <c r="K193" s="290"/>
      <c r="L193" s="287"/>
      <c r="M193" s="287"/>
      <c r="N193" s="290"/>
      <c r="O193" s="287"/>
      <c r="P193" s="287"/>
      <c r="Q193" s="287"/>
      <c r="R193"/>
      <c r="T193"/>
      <c r="U193"/>
    </row>
    <row r="194" spans="1:21" x14ac:dyDescent="0.25">
      <c r="C194" s="87"/>
      <c r="E194" s="38"/>
    </row>
    <row r="195" spans="1:21" ht="15.75" x14ac:dyDescent="0.25">
      <c r="C195" s="331" t="s">
        <v>166</v>
      </c>
      <c r="D195" s="331"/>
      <c r="E195" s="331"/>
      <c r="F195" s="331"/>
      <c r="G195" s="331"/>
      <c r="H195" s="331"/>
      <c r="I195" s="331"/>
      <c r="J195" s="331"/>
      <c r="K195" s="331"/>
      <c r="L195" s="331"/>
      <c r="M195" s="331"/>
      <c r="N195" s="331"/>
      <c r="O195" s="331"/>
      <c r="P195" s="331"/>
      <c r="Q195" s="331"/>
      <c r="R195" s="331"/>
    </row>
    <row r="196" spans="1:21" x14ac:dyDescent="0.25">
      <c r="C196" s="12" t="str">
        <f>C163</f>
        <v>PERIODO DEL 1 AL 15 DE MARZO DE 2020</v>
      </c>
      <c r="D196" s="6"/>
      <c r="E196" s="332"/>
      <c r="F196" s="333"/>
      <c r="G196" s="334"/>
      <c r="H196" s="334"/>
      <c r="I196" s="334"/>
      <c r="J196" s="335"/>
      <c r="K196" s="335"/>
      <c r="L196" s="334"/>
      <c r="M196" s="334"/>
      <c r="N196" s="335"/>
      <c r="O196" s="334"/>
      <c r="P196" s="334"/>
      <c r="Q196" s="334"/>
      <c r="R196" s="336"/>
    </row>
    <row r="197" spans="1:21" ht="27" x14ac:dyDescent="0.25">
      <c r="C197" s="14" t="s">
        <v>7</v>
      </c>
      <c r="D197" s="15" t="s">
        <v>8</v>
      </c>
      <c r="E197" s="14" t="s">
        <v>9</v>
      </c>
      <c r="F197" s="14" t="s">
        <v>10</v>
      </c>
      <c r="G197" s="14" t="s">
        <v>11</v>
      </c>
      <c r="H197" s="14"/>
      <c r="I197" s="14"/>
      <c r="J197" s="16" t="s">
        <v>12</v>
      </c>
      <c r="K197" s="17" t="s">
        <v>13</v>
      </c>
      <c r="L197" s="14" t="s">
        <v>14</v>
      </c>
      <c r="M197" s="18" t="s">
        <v>15</v>
      </c>
      <c r="N197" s="18" t="s">
        <v>39</v>
      </c>
      <c r="O197" s="19" t="s">
        <v>17</v>
      </c>
      <c r="P197" s="19" t="s">
        <v>18</v>
      </c>
      <c r="Q197" s="20" t="s">
        <v>19</v>
      </c>
      <c r="R197" s="14" t="s">
        <v>20</v>
      </c>
    </row>
    <row r="198" spans="1:21" s="337" customFormat="1" ht="26.25" customHeight="1" x14ac:dyDescent="0.25">
      <c r="A198" s="21" t="s">
        <v>167</v>
      </c>
      <c r="C198" s="338" t="s">
        <v>168</v>
      </c>
      <c r="D198" s="339" t="s">
        <v>169</v>
      </c>
      <c r="E198" s="118">
        <v>113</v>
      </c>
      <c r="F198" s="274">
        <v>15</v>
      </c>
      <c r="G198" s="194">
        <v>2919.2174999999997</v>
      </c>
      <c r="H198" s="194">
        <f>G198*2</f>
        <v>5838.4349999999995</v>
      </c>
      <c r="I198" s="194">
        <f>J198*24</f>
        <v>3502.8209999999999</v>
      </c>
      <c r="J198" s="73">
        <f>G198*0.05-0.01</f>
        <v>145.950875</v>
      </c>
      <c r="K198" s="73"/>
      <c r="L198" s="194">
        <v>50.859135999999978</v>
      </c>
      <c r="M198" s="194">
        <v>145.35</v>
      </c>
      <c r="N198" s="120">
        <v>0.01</v>
      </c>
      <c r="O198" s="194">
        <v>0</v>
      </c>
      <c r="P198" s="194"/>
      <c r="Q198" s="26">
        <f>G198+J198-L198+N198-O198-P198</f>
        <v>3014.3192389999999</v>
      </c>
      <c r="R198" s="340"/>
      <c r="S198" s="341"/>
    </row>
    <row r="199" spans="1:21" ht="26.25" customHeight="1" x14ac:dyDescent="0.25">
      <c r="A199" s="21" t="s">
        <v>170</v>
      </c>
      <c r="B199" s="342"/>
      <c r="C199" s="338" t="s">
        <v>171</v>
      </c>
      <c r="D199" s="343" t="s">
        <v>172</v>
      </c>
      <c r="E199" s="118">
        <v>113</v>
      </c>
      <c r="F199" s="274">
        <v>15</v>
      </c>
      <c r="G199" s="26">
        <f>3350.505/15*F199</f>
        <v>3350.5050000000001</v>
      </c>
      <c r="H199" s="194">
        <f>G199*2</f>
        <v>6701.01</v>
      </c>
      <c r="I199" s="194">
        <f>J199*24</f>
        <v>4020.3660000000009</v>
      </c>
      <c r="J199" s="73">
        <f>G199*0.05-0.01</f>
        <v>167.51525000000004</v>
      </c>
      <c r="K199" s="73"/>
      <c r="L199" s="119">
        <v>118.03321599999995</v>
      </c>
      <c r="M199" s="119">
        <v>125.1</v>
      </c>
      <c r="N199" s="120">
        <v>0.01</v>
      </c>
      <c r="O199" s="308">
        <v>0</v>
      </c>
      <c r="P199" s="308"/>
      <c r="Q199" s="26">
        <f>ROUND(G199+J199-L199+N199-O199-P199,0)</f>
        <v>3400</v>
      </c>
      <c r="R199" s="344"/>
    </row>
    <row r="200" spans="1:21" ht="26.25" customHeight="1" x14ac:dyDescent="0.25">
      <c r="A200" s="21" t="s">
        <v>173</v>
      </c>
      <c r="C200" s="338" t="s">
        <v>174</v>
      </c>
      <c r="D200" s="343" t="s">
        <v>175</v>
      </c>
      <c r="E200" s="118">
        <v>113</v>
      </c>
      <c r="F200" s="274">
        <v>15</v>
      </c>
      <c r="G200" s="26">
        <f>3102.45/15*F200</f>
        <v>3102.45</v>
      </c>
      <c r="H200" s="26"/>
      <c r="I200" s="26"/>
      <c r="J200" s="73">
        <f>G200*0.05-0.01</f>
        <v>155.11250000000001</v>
      </c>
      <c r="K200" s="73"/>
      <c r="L200" s="77">
        <v>91.044832000000014</v>
      </c>
      <c r="M200" s="77">
        <v>125.1</v>
      </c>
      <c r="N200" s="78">
        <v>0.01</v>
      </c>
      <c r="O200" s="77">
        <v>0</v>
      </c>
      <c r="P200" s="77"/>
      <c r="Q200" s="26">
        <f>G200+J200-L200+N200-O200-P200</f>
        <v>3166.5276680000002</v>
      </c>
      <c r="R200" s="344"/>
    </row>
    <row r="201" spans="1:21" ht="26.25" customHeight="1" x14ac:dyDescent="0.25">
      <c r="A201" s="21" t="s">
        <v>176</v>
      </c>
      <c r="C201" s="338" t="s">
        <v>177</v>
      </c>
      <c r="D201" s="343" t="s">
        <v>178</v>
      </c>
      <c r="E201" s="118">
        <v>113</v>
      </c>
      <c r="F201" s="274">
        <v>15</v>
      </c>
      <c r="G201" s="26">
        <v>2904</v>
      </c>
      <c r="H201" s="192">
        <f>G201*2</f>
        <v>5808</v>
      </c>
      <c r="I201" s="192">
        <f>J201*24</f>
        <v>3484.5600000000004</v>
      </c>
      <c r="J201" s="73">
        <f>G201*0.05-0.01</f>
        <v>145.19000000000003</v>
      </c>
      <c r="K201" s="73"/>
      <c r="L201" s="77">
        <v>49.2</v>
      </c>
      <c r="M201" s="77">
        <v>145.35</v>
      </c>
      <c r="N201" s="78">
        <v>0.01</v>
      </c>
      <c r="O201" s="77">
        <v>0</v>
      </c>
      <c r="P201" s="77"/>
      <c r="Q201" s="26">
        <f>ROUND(G201+J201+K201-L201+N201-O201-P201,0)</f>
        <v>3000</v>
      </c>
      <c r="R201" s="344"/>
    </row>
    <row r="202" spans="1:21" ht="26.25" customHeight="1" x14ac:dyDescent="0.25">
      <c r="A202" s="21"/>
      <c r="C202" s="338" t="s">
        <v>179</v>
      </c>
      <c r="D202" s="343" t="s">
        <v>180</v>
      </c>
      <c r="E202" s="118">
        <v>113</v>
      </c>
      <c r="F202" s="274">
        <v>15</v>
      </c>
      <c r="G202" s="26">
        <v>1116.855</v>
      </c>
      <c r="H202" s="192">
        <f>G202*2</f>
        <v>2233.71</v>
      </c>
      <c r="I202" s="192">
        <f>J202*24</f>
        <v>1340.2260000000001</v>
      </c>
      <c r="J202" s="73">
        <f t="shared" ref="J202" si="27">G202*0.05</f>
        <v>55.842750000000002</v>
      </c>
      <c r="K202" s="73"/>
      <c r="L202" s="194">
        <v>0</v>
      </c>
      <c r="M202" s="194">
        <v>200.7</v>
      </c>
      <c r="N202" s="195">
        <v>141.94072</v>
      </c>
      <c r="O202" s="194">
        <v>0</v>
      </c>
      <c r="P202" s="194"/>
      <c r="Q202" s="26">
        <f>G202+J202-L202+N202-O202-P202</f>
        <v>1314.6384700000001</v>
      </c>
      <c r="R202" s="344"/>
    </row>
    <row r="203" spans="1:21" ht="26.25" customHeight="1" x14ac:dyDescent="0.25">
      <c r="A203" s="21" t="s">
        <v>181</v>
      </c>
      <c r="C203" s="338" t="s">
        <v>182</v>
      </c>
      <c r="D203" s="343" t="s">
        <v>183</v>
      </c>
      <c r="E203" s="118">
        <v>113</v>
      </c>
      <c r="F203" s="274">
        <v>15</v>
      </c>
      <c r="G203" s="26">
        <v>2957.13</v>
      </c>
      <c r="H203" s="192">
        <f>G203*2</f>
        <v>5914.26</v>
      </c>
      <c r="I203" s="192">
        <f>J203*24</f>
        <v>3548.3160000000007</v>
      </c>
      <c r="J203" s="73">
        <f>G203*0.05-0.01</f>
        <v>147.84650000000002</v>
      </c>
      <c r="K203" s="73"/>
      <c r="L203" s="194">
        <v>54.984016000000025</v>
      </c>
      <c r="M203" s="194">
        <v>145.35</v>
      </c>
      <c r="N203" s="195">
        <v>0.01</v>
      </c>
      <c r="O203" s="194">
        <v>0</v>
      </c>
      <c r="P203" s="194"/>
      <c r="Q203" s="26">
        <f>ROUND(G203+J203-L203+N203-O203-P203,0)</f>
        <v>3050</v>
      </c>
      <c r="R203" s="344"/>
    </row>
    <row r="204" spans="1:21" ht="15.75" thickBot="1" x14ac:dyDescent="0.3">
      <c r="C204" s="336"/>
      <c r="D204" s="345"/>
      <c r="E204" s="346"/>
      <c r="F204" s="347" t="s">
        <v>31</v>
      </c>
      <c r="G204" s="348">
        <f t="shared" ref="G204:Q204" si="28">SUM(G198:G203)</f>
        <v>16350.157500000001</v>
      </c>
      <c r="H204" s="348">
        <f t="shared" si="28"/>
        <v>26495.415000000001</v>
      </c>
      <c r="I204" s="348">
        <f t="shared" si="28"/>
        <v>15896.289000000002</v>
      </c>
      <c r="J204" s="348">
        <f t="shared" si="28"/>
        <v>817.45787500000006</v>
      </c>
      <c r="K204" s="348">
        <f t="shared" si="28"/>
        <v>0</v>
      </c>
      <c r="L204" s="348">
        <f t="shared" si="28"/>
        <v>364.12119999999993</v>
      </c>
      <c r="M204" s="348"/>
      <c r="N204" s="348">
        <f t="shared" si="28"/>
        <v>141.99071999999998</v>
      </c>
      <c r="O204" s="348">
        <f t="shared" si="28"/>
        <v>0</v>
      </c>
      <c r="P204" s="348">
        <f t="shared" si="28"/>
        <v>0</v>
      </c>
      <c r="Q204" s="348">
        <f t="shared" si="28"/>
        <v>16945.485377000001</v>
      </c>
      <c r="R204" s="333"/>
    </row>
    <row r="205" spans="1:21" x14ac:dyDescent="0.25">
      <c r="C205" s="336"/>
      <c r="D205" s="345"/>
      <c r="E205" s="346"/>
      <c r="F205" s="342"/>
      <c r="G205" s="349"/>
      <c r="H205" s="349"/>
      <c r="I205" s="349"/>
      <c r="J205" s="350"/>
      <c r="K205" s="350"/>
      <c r="L205" s="349"/>
      <c r="M205" s="349"/>
      <c r="N205" s="350"/>
      <c r="O205" s="349"/>
      <c r="P205" s="349"/>
      <c r="Q205" s="349"/>
      <c r="R205" s="333"/>
    </row>
    <row r="206" spans="1:21" x14ac:dyDescent="0.25">
      <c r="C206" s="336"/>
      <c r="D206" s="345"/>
      <c r="E206" s="346"/>
      <c r="F206" s="342"/>
      <c r="G206" s="349"/>
      <c r="H206" s="349"/>
      <c r="I206" s="349"/>
      <c r="J206" s="350"/>
      <c r="K206" s="350"/>
      <c r="L206" s="349"/>
      <c r="M206" s="349"/>
      <c r="N206" s="350"/>
      <c r="O206" s="349"/>
      <c r="P206" s="349"/>
      <c r="Q206" s="349"/>
      <c r="R206" s="333"/>
    </row>
    <row r="207" spans="1:21" x14ac:dyDescent="0.25">
      <c r="C207" s="336"/>
      <c r="D207" s="345"/>
      <c r="E207" s="346"/>
      <c r="F207" s="342"/>
      <c r="G207" s="349"/>
      <c r="H207" s="349"/>
      <c r="I207" s="349"/>
      <c r="J207" s="350"/>
      <c r="K207" s="350"/>
      <c r="L207" s="349"/>
      <c r="M207" s="349"/>
      <c r="N207" s="350"/>
      <c r="O207" s="349"/>
      <c r="P207" s="349"/>
      <c r="Q207" s="349"/>
      <c r="R207" s="333"/>
    </row>
    <row r="208" spans="1:21" s="53" customFormat="1" ht="15.75" thickBot="1" x14ac:dyDescent="0.3">
      <c r="B208"/>
      <c r="C208" s="323"/>
      <c r="D208" s="46"/>
      <c r="E208" s="47"/>
      <c r="F208"/>
      <c r="G208"/>
      <c r="H208" s="45"/>
      <c r="I208" s="45"/>
      <c r="J208" s="48"/>
      <c r="K208" s="48"/>
      <c r="L208" s="45"/>
      <c r="M208"/>
      <c r="N208" s="49"/>
      <c r="O208"/>
      <c r="P208"/>
      <c r="Q208"/>
      <c r="R208"/>
      <c r="S208" s="2"/>
      <c r="T208"/>
      <c r="U208"/>
    </row>
    <row r="209" spans="1:21" s="2" customFormat="1" x14ac:dyDescent="0.25">
      <c r="A209"/>
      <c r="B209"/>
      <c r="C209" s="50" t="s">
        <v>32</v>
      </c>
      <c r="D209" s="50"/>
      <c r="E209" s="50"/>
      <c r="F209" s="50"/>
      <c r="H209" s="51"/>
      <c r="I209" s="51"/>
      <c r="J209" s="52" t="s">
        <v>33</v>
      </c>
      <c r="K209" s="52"/>
      <c r="L209" s="52"/>
      <c r="M209" s="38"/>
      <c r="N209"/>
      <c r="O209"/>
      <c r="P209"/>
      <c r="Q209" s="52" t="s">
        <v>34</v>
      </c>
      <c r="R209" s="52"/>
      <c r="T209"/>
      <c r="U209"/>
    </row>
    <row r="210" spans="1:21" s="53" customFormat="1" x14ac:dyDescent="0.25">
      <c r="B210"/>
      <c r="C210" s="50" t="s">
        <v>35</v>
      </c>
      <c r="D210" s="50"/>
      <c r="E210" s="50"/>
      <c r="F210" s="50"/>
      <c r="G210" s="50" t="s">
        <v>36</v>
      </c>
      <c r="H210" s="50"/>
      <c r="I210" s="50"/>
      <c r="J210" s="50"/>
      <c r="K210" s="50"/>
      <c r="L210" s="50"/>
      <c r="M210" s="50"/>
      <c r="N210" s="50"/>
      <c r="O210"/>
      <c r="P210"/>
      <c r="Q210" s="50" t="s">
        <v>37</v>
      </c>
      <c r="R210" s="50"/>
      <c r="S210" s="2"/>
      <c r="T210"/>
      <c r="U210"/>
    </row>
    <row r="211" spans="1:21" s="53" customFormat="1" x14ac:dyDescent="0.25">
      <c r="B211"/>
      <c r="C211" s="87"/>
      <c r="D211" s="55"/>
      <c r="E211" s="38"/>
      <c r="F211"/>
      <c r="G211" s="38"/>
      <c r="H211" s="38"/>
      <c r="I211" s="38"/>
      <c r="J211" s="56"/>
      <c r="K211" s="56"/>
      <c r="L211" s="38"/>
      <c r="M211" s="38"/>
      <c r="N211" s="56"/>
      <c r="O211"/>
      <c r="P211"/>
      <c r="Q211" s="38"/>
      <c r="R211" s="38"/>
      <c r="S211" s="2"/>
      <c r="T211"/>
      <c r="U211"/>
    </row>
    <row r="212" spans="1:21" s="53" customFormat="1" x14ac:dyDescent="0.25">
      <c r="B212"/>
      <c r="C212" s="87"/>
      <c r="D212" s="55"/>
      <c r="E212" s="38"/>
      <c r="F212"/>
      <c r="G212" s="38"/>
      <c r="H212" s="38"/>
      <c r="I212" s="38"/>
      <c r="J212" s="56"/>
      <c r="K212" s="56"/>
      <c r="L212" s="38"/>
      <c r="M212" s="38"/>
      <c r="N212" s="56"/>
      <c r="O212"/>
      <c r="P212"/>
      <c r="Q212" s="38"/>
      <c r="R212" s="38"/>
      <c r="S212" s="2"/>
      <c r="T212"/>
      <c r="U212"/>
    </row>
    <row r="213" spans="1:21" s="53" customFormat="1" x14ac:dyDescent="0.25">
      <c r="B213"/>
      <c r="C213" s="336"/>
      <c r="D213" s="345"/>
      <c r="E213" s="346"/>
      <c r="F213" s="342"/>
      <c r="G213" s="349"/>
      <c r="H213" s="349"/>
      <c r="I213" s="349"/>
      <c r="J213" s="350"/>
      <c r="K213" s="350"/>
      <c r="L213" s="349"/>
      <c r="M213" s="349"/>
      <c r="N213" s="350"/>
      <c r="O213" s="349"/>
      <c r="P213" s="349"/>
      <c r="Q213" s="349"/>
      <c r="R213" s="333"/>
      <c r="S213" s="2"/>
      <c r="T213"/>
      <c r="U213"/>
    </row>
    <row r="214" spans="1:21" s="53" customFormat="1" x14ac:dyDescent="0.25">
      <c r="B214"/>
      <c r="C214" s="336"/>
      <c r="D214" s="345"/>
      <c r="E214" s="346"/>
      <c r="F214" s="342"/>
      <c r="G214" s="349"/>
      <c r="H214" s="349"/>
      <c r="I214" s="349"/>
      <c r="J214" s="350"/>
      <c r="K214" s="350"/>
      <c r="L214" s="349"/>
      <c r="M214" s="349"/>
      <c r="N214" s="350"/>
      <c r="O214" s="349"/>
      <c r="P214" s="349"/>
      <c r="Q214" s="349"/>
      <c r="R214" s="333"/>
      <c r="S214" s="2"/>
      <c r="T214"/>
      <c r="U214"/>
    </row>
    <row r="215" spans="1:21" s="53" customFormat="1" ht="29.25" x14ac:dyDescent="0.5">
      <c r="B215"/>
      <c r="C215" s="57"/>
      <c r="D215" s="351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2"/>
      <c r="T215"/>
      <c r="U215"/>
    </row>
    <row r="216" spans="1:21" s="53" customFormat="1" ht="29.25" x14ac:dyDescent="0.5">
      <c r="B216"/>
      <c r="C216" s="57"/>
      <c r="D216" s="351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2"/>
      <c r="T216"/>
      <c r="U216"/>
    </row>
    <row r="217" spans="1:21" s="53" customFormat="1" ht="29.25" x14ac:dyDescent="0.5">
      <c r="B217"/>
      <c r="C217" s="57"/>
      <c r="D217" s="351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2"/>
      <c r="T217"/>
      <c r="U217"/>
    </row>
    <row r="218" spans="1:21" s="53" customFormat="1" ht="29.25" x14ac:dyDescent="0.5">
      <c r="B218"/>
      <c r="C218" s="57"/>
      <c r="D218" s="351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2"/>
      <c r="T218"/>
      <c r="U218"/>
    </row>
    <row r="219" spans="1:21" s="53" customFormat="1" ht="29.25" x14ac:dyDescent="0.5">
      <c r="B219"/>
      <c r="C219" s="57"/>
      <c r="D219" s="351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2"/>
      <c r="T219"/>
      <c r="U219"/>
    </row>
    <row r="220" spans="1:21" s="53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/>
      <c r="U220"/>
    </row>
    <row r="221" spans="1:21" s="53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2"/>
      <c r="T221"/>
      <c r="U221"/>
    </row>
    <row r="222" spans="1:21" s="53" customFormat="1" ht="16.5" customHeight="1" x14ac:dyDescent="0.35">
      <c r="B222"/>
      <c r="C222" s="352" t="s">
        <v>2</v>
      </c>
      <c r="D222" s="354"/>
      <c r="E222" s="353"/>
      <c r="F222" s="353"/>
      <c r="G222" s="353"/>
      <c r="H222" s="353"/>
      <c r="I222" s="353"/>
      <c r="J222" s="355"/>
      <c r="K222" s="355"/>
      <c r="L222" s="353"/>
      <c r="M222" s="353"/>
      <c r="N222" s="355"/>
      <c r="O222" s="353"/>
      <c r="P222" s="353"/>
      <c r="Q222" s="353"/>
      <c r="R222" s="353"/>
      <c r="S222" s="2"/>
      <c r="T222"/>
      <c r="U222"/>
    </row>
    <row r="223" spans="1:21" s="53" customFormat="1" ht="16.5" customHeight="1" x14ac:dyDescent="0.25">
      <c r="B223"/>
      <c r="C223" s="356" t="s">
        <v>184</v>
      </c>
      <c r="D223" s="356"/>
      <c r="E223" s="356"/>
      <c r="F223" s="356"/>
      <c r="G223" s="356"/>
      <c r="H223" s="356"/>
      <c r="I223" s="356"/>
      <c r="J223" s="356"/>
      <c r="K223" s="356"/>
      <c r="L223" s="356"/>
      <c r="M223" s="356"/>
      <c r="N223" s="356"/>
      <c r="O223" s="356"/>
      <c r="P223" s="356"/>
      <c r="Q223" s="356"/>
      <c r="R223" s="291" t="s">
        <v>3</v>
      </c>
      <c r="S223" s="2"/>
      <c r="T223"/>
      <c r="U223"/>
    </row>
    <row r="224" spans="1:21" s="53" customFormat="1" ht="16.5" customHeight="1" x14ac:dyDescent="0.25">
      <c r="B224"/>
      <c r="C224" s="357"/>
      <c r="D224" s="358"/>
      <c r="E224" s="357"/>
      <c r="F224" s="357"/>
      <c r="G224" s="357"/>
      <c r="H224" s="357"/>
      <c r="I224" s="357"/>
      <c r="J224" s="359"/>
      <c r="K224" s="359"/>
      <c r="L224" s="357"/>
      <c r="M224" s="357"/>
      <c r="N224" s="359"/>
      <c r="O224" s="357"/>
      <c r="P224" s="357"/>
      <c r="Q224" s="357"/>
      <c r="R224" s="11" t="s">
        <v>5</v>
      </c>
      <c r="S224" s="2"/>
      <c r="T224"/>
      <c r="U224"/>
    </row>
    <row r="225" spans="1:20" x14ac:dyDescent="0.25">
      <c r="C225" s="12" t="str">
        <f>C196</f>
        <v>PERIODO DEL 1 AL 15 DE MARZO DE 2020</v>
      </c>
      <c r="D225" s="6"/>
      <c r="E225" s="360"/>
      <c r="F225" s="361"/>
      <c r="G225" s="362"/>
      <c r="H225" s="362"/>
      <c r="I225" s="362"/>
      <c r="J225" s="363"/>
      <c r="K225" s="363"/>
      <c r="L225" s="362"/>
      <c r="M225" s="362"/>
      <c r="N225" s="363"/>
      <c r="O225" s="362"/>
      <c r="P225" s="362"/>
      <c r="Q225" s="362"/>
      <c r="R225" s="13"/>
    </row>
    <row r="226" spans="1:20" ht="27" x14ac:dyDescent="0.25">
      <c r="C226" s="14" t="s">
        <v>7</v>
      </c>
      <c r="D226" s="15" t="s">
        <v>8</v>
      </c>
      <c r="E226" s="14" t="s">
        <v>9</v>
      </c>
      <c r="F226" s="14" t="s">
        <v>10</v>
      </c>
      <c r="G226" s="14" t="s">
        <v>11</v>
      </c>
      <c r="H226" s="14"/>
      <c r="I226" s="14"/>
      <c r="J226" s="16" t="s">
        <v>12</v>
      </c>
      <c r="K226" s="17" t="s">
        <v>13</v>
      </c>
      <c r="L226" s="14" t="s">
        <v>14</v>
      </c>
      <c r="M226" s="18" t="s">
        <v>15</v>
      </c>
      <c r="N226" s="18" t="s">
        <v>39</v>
      </c>
      <c r="O226" s="19" t="s">
        <v>17</v>
      </c>
      <c r="P226" s="19" t="s">
        <v>18</v>
      </c>
      <c r="Q226" s="20" t="s">
        <v>19</v>
      </c>
      <c r="R226" s="14" t="s">
        <v>20</v>
      </c>
    </row>
    <row r="227" spans="1:20" ht="26.25" customHeight="1" x14ac:dyDescent="0.25">
      <c r="A227" s="21" t="s">
        <v>185</v>
      </c>
      <c r="C227" s="316" t="s">
        <v>186</v>
      </c>
      <c r="D227" s="314" t="s">
        <v>187</v>
      </c>
      <c r="E227" s="118">
        <v>113</v>
      </c>
      <c r="F227" s="274">
        <v>15</v>
      </c>
      <c r="G227" s="26">
        <v>3102.45</v>
      </c>
      <c r="H227" s="26"/>
      <c r="I227" s="26"/>
      <c r="J227" s="73">
        <f>G227*0.05-0.01</f>
        <v>155.11250000000001</v>
      </c>
      <c r="K227" s="73"/>
      <c r="L227" s="77">
        <v>91.044832000000014</v>
      </c>
      <c r="M227" s="77">
        <v>125.1</v>
      </c>
      <c r="N227" s="78">
        <v>0.01</v>
      </c>
      <c r="O227" s="77">
        <v>0</v>
      </c>
      <c r="P227" s="77"/>
      <c r="Q227" s="26">
        <f>G227+J227-L227+N227-O227-P227</f>
        <v>3166.5276680000002</v>
      </c>
      <c r="R227" s="315"/>
    </row>
    <row r="228" spans="1:20" ht="26.25" customHeight="1" x14ac:dyDescent="0.25">
      <c r="A228" s="21" t="s">
        <v>188</v>
      </c>
      <c r="C228" s="33" t="s">
        <v>189</v>
      </c>
      <c r="D228" s="314" t="s">
        <v>190</v>
      </c>
      <c r="E228" s="118">
        <v>113</v>
      </c>
      <c r="F228" s="274">
        <v>15</v>
      </c>
      <c r="G228" s="26">
        <v>4304.7700000000004</v>
      </c>
      <c r="H228" s="26">
        <f>G228*2</f>
        <v>8609.5400000000009</v>
      </c>
      <c r="I228" s="26">
        <f>J228*24</f>
        <v>5165.7240000000011</v>
      </c>
      <c r="J228" s="73">
        <f>G228*0.05</f>
        <v>215.23850000000004</v>
      </c>
      <c r="K228" s="73"/>
      <c r="L228" s="26">
        <v>160.54</v>
      </c>
      <c r="M228" s="26">
        <v>0</v>
      </c>
      <c r="N228" s="27">
        <v>0</v>
      </c>
      <c r="O228" s="26">
        <v>0</v>
      </c>
      <c r="P228" s="26"/>
      <c r="Q228" s="26">
        <f>G228+J228-L228+N228-O228-P228</f>
        <v>4359.4685000000009</v>
      </c>
      <c r="R228" s="26"/>
      <c r="S228" s="364"/>
      <c r="T228" s="365"/>
    </row>
    <row r="229" spans="1:20" ht="26.25" customHeight="1" x14ac:dyDescent="0.25">
      <c r="A229" s="21" t="s">
        <v>191</v>
      </c>
      <c r="C229" s="316" t="s">
        <v>192</v>
      </c>
      <c r="D229" s="314" t="s">
        <v>190</v>
      </c>
      <c r="E229" s="118">
        <v>113</v>
      </c>
      <c r="F229" s="274">
        <v>15</v>
      </c>
      <c r="G229" s="26">
        <f>3142.53/15*F229</f>
        <v>3142.53</v>
      </c>
      <c r="H229" s="26">
        <f>G229*2</f>
        <v>6285.06</v>
      </c>
      <c r="I229" s="26">
        <f>J229*24</f>
        <v>3770.7960000000007</v>
      </c>
      <c r="J229" s="73">
        <f>G229*0.05-0.01</f>
        <v>157.11650000000003</v>
      </c>
      <c r="K229" s="73"/>
      <c r="L229" s="77">
        <v>95.405536000000012</v>
      </c>
      <c r="M229" s="77">
        <v>125.1</v>
      </c>
      <c r="N229" s="78">
        <v>0.01</v>
      </c>
      <c r="O229" s="77">
        <v>0</v>
      </c>
      <c r="P229" s="77"/>
      <c r="Q229" s="26">
        <f>G229+J229-L229+N229-O229-P229+K229</f>
        <v>3204.2509640000003</v>
      </c>
      <c r="R229" s="315"/>
      <c r="S229" s="366"/>
    </row>
    <row r="230" spans="1:20" ht="15.75" thickBot="1" x14ac:dyDescent="0.3">
      <c r="C230" s="367"/>
      <c r="D230" s="368"/>
      <c r="E230" s="369"/>
      <c r="F230" s="347" t="s">
        <v>31</v>
      </c>
      <c r="G230" s="370">
        <f t="shared" ref="G230:L230" si="29">SUM(G227:G229)</f>
        <v>10549.75</v>
      </c>
      <c r="H230" s="370">
        <f t="shared" si="29"/>
        <v>14894.600000000002</v>
      </c>
      <c r="I230" s="370">
        <f t="shared" si="29"/>
        <v>8936.5200000000023</v>
      </c>
      <c r="J230" s="370">
        <f t="shared" si="29"/>
        <v>527.46750000000009</v>
      </c>
      <c r="K230" s="370">
        <f t="shared" si="29"/>
        <v>0</v>
      </c>
      <c r="L230" s="370">
        <f t="shared" si="29"/>
        <v>346.99036799999999</v>
      </c>
      <c r="M230" s="370"/>
      <c r="N230" s="370">
        <f>SUM(N227:N229)</f>
        <v>0.02</v>
      </c>
      <c r="O230" s="370">
        <f>SUM(O227:O229)</f>
        <v>0</v>
      </c>
      <c r="P230" s="370">
        <f>SUM(P227:P229)</f>
        <v>0</v>
      </c>
      <c r="Q230" s="370">
        <f>SUM(Q227:Q229)</f>
        <v>10730.247132000002</v>
      </c>
      <c r="R230" s="361"/>
      <c r="S230" s="366"/>
    </row>
    <row r="231" spans="1:20" x14ac:dyDescent="0.25">
      <c r="C231" s="367"/>
      <c r="D231" s="368"/>
      <c r="E231" s="369"/>
      <c r="F231" s="342"/>
      <c r="G231" s="371"/>
      <c r="H231" s="371"/>
      <c r="I231" s="371"/>
      <c r="J231" s="372"/>
      <c r="K231" s="372"/>
      <c r="L231" s="371"/>
      <c r="M231" s="371"/>
      <c r="N231" s="372"/>
      <c r="O231" s="371"/>
      <c r="P231" s="371"/>
      <c r="Q231" s="371"/>
      <c r="R231" s="361"/>
      <c r="S231" s="366"/>
    </row>
    <row r="232" spans="1:20" x14ac:dyDescent="0.25">
      <c r="E232" s="38"/>
      <c r="S232" s="366"/>
    </row>
    <row r="233" spans="1:20" ht="15.75" x14ac:dyDescent="0.25">
      <c r="C233" s="373" t="s">
        <v>193</v>
      </c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66"/>
    </row>
    <row r="234" spans="1:20" x14ac:dyDescent="0.25">
      <c r="C234" s="12" t="str">
        <f>C225</f>
        <v>PERIODO DEL 1 AL 15 DE MARZO DE 2020</v>
      </c>
      <c r="D234" s="6"/>
      <c r="E234" s="374"/>
      <c r="F234" s="375"/>
      <c r="G234" s="217"/>
      <c r="H234" s="217"/>
      <c r="I234" s="217"/>
      <c r="J234" s="218"/>
      <c r="K234" s="218"/>
      <c r="L234" s="217"/>
      <c r="M234" s="217"/>
      <c r="N234" s="218"/>
      <c r="O234" s="217"/>
      <c r="P234" s="217"/>
      <c r="Q234" s="217"/>
      <c r="R234" s="375"/>
      <c r="S234" s="366"/>
    </row>
    <row r="235" spans="1:20" ht="27" x14ac:dyDescent="0.25">
      <c r="C235" s="14" t="s">
        <v>7</v>
      </c>
      <c r="D235" s="15" t="s">
        <v>8</v>
      </c>
      <c r="E235" s="14" t="s">
        <v>9</v>
      </c>
      <c r="F235" s="14" t="s">
        <v>10</v>
      </c>
      <c r="G235" s="14" t="s">
        <v>11</v>
      </c>
      <c r="H235" s="14"/>
      <c r="I235" s="14"/>
      <c r="J235" s="16" t="s">
        <v>12</v>
      </c>
      <c r="K235" s="17" t="s">
        <v>13</v>
      </c>
      <c r="L235" s="14" t="s">
        <v>14</v>
      </c>
      <c r="M235" s="18" t="s">
        <v>15</v>
      </c>
      <c r="N235" s="18" t="s">
        <v>39</v>
      </c>
      <c r="O235" s="19" t="s">
        <v>17</v>
      </c>
      <c r="P235" s="19" t="s">
        <v>18</v>
      </c>
      <c r="Q235" s="20" t="s">
        <v>19</v>
      </c>
      <c r="R235" s="14" t="s">
        <v>20</v>
      </c>
    </row>
    <row r="236" spans="1:20" ht="25.5" customHeight="1" x14ac:dyDescent="0.25">
      <c r="A236" s="21" t="s">
        <v>194</v>
      </c>
      <c r="C236" s="33" t="s">
        <v>195</v>
      </c>
      <c r="D236" s="377" t="s">
        <v>196</v>
      </c>
      <c r="E236" s="118">
        <v>113</v>
      </c>
      <c r="F236" s="184">
        <v>15</v>
      </c>
      <c r="G236" s="26">
        <f>3102.45/15*F236</f>
        <v>3102.45</v>
      </c>
      <c r="H236" s="26"/>
      <c r="I236" s="26"/>
      <c r="J236" s="73">
        <f>G236*0.05-0.01</f>
        <v>155.11250000000001</v>
      </c>
      <c r="K236" s="73"/>
      <c r="L236" s="77">
        <v>91.044832000000014</v>
      </c>
      <c r="M236" s="77">
        <v>125.1</v>
      </c>
      <c r="N236" s="78">
        <v>0.01</v>
      </c>
      <c r="O236" s="77">
        <v>0</v>
      </c>
      <c r="P236" s="77"/>
      <c r="Q236" s="26">
        <f>G236+J236-L236+N236-O236-P236+K236</f>
        <v>3166.5276680000002</v>
      </c>
      <c r="R236" s="376"/>
    </row>
    <row r="237" spans="1:20" ht="25.5" customHeight="1" x14ac:dyDescent="0.25">
      <c r="A237" s="21" t="s">
        <v>197</v>
      </c>
      <c r="C237" s="33" t="s">
        <v>198</v>
      </c>
      <c r="D237" s="377" t="s">
        <v>199</v>
      </c>
      <c r="E237" s="118">
        <v>113</v>
      </c>
      <c r="F237" s="184">
        <v>15</v>
      </c>
      <c r="G237" s="26">
        <v>2261.3700000000003</v>
      </c>
      <c r="H237" s="26"/>
      <c r="I237" s="26"/>
      <c r="J237" s="73">
        <f>G237*0.05</f>
        <v>113.06850000000003</v>
      </c>
      <c r="K237" s="73"/>
      <c r="L237" s="77">
        <v>0</v>
      </c>
      <c r="M237" s="77">
        <v>174.75</v>
      </c>
      <c r="N237" s="78">
        <v>42.741759999999971</v>
      </c>
      <c r="O237" s="26">
        <v>0</v>
      </c>
      <c r="P237" s="26"/>
      <c r="Q237" s="26">
        <f>G237+J237-L237+N237-O237-P237+K237</f>
        <v>2417.1802600000001</v>
      </c>
      <c r="R237" s="376"/>
    </row>
    <row r="238" spans="1:20" ht="20.25" customHeight="1" thickBot="1" x14ac:dyDescent="0.3">
      <c r="C238" s="367"/>
      <c r="D238" s="368"/>
      <c r="E238" s="369"/>
      <c r="F238" s="347" t="s">
        <v>31</v>
      </c>
      <c r="G238" s="370">
        <f>SUM(G236:G237)</f>
        <v>5363.82</v>
      </c>
      <c r="H238" s="370">
        <f t="shared" ref="H238:Q238" si="30">SUM(H236:H237)</f>
        <v>0</v>
      </c>
      <c r="I238" s="370">
        <f t="shared" si="30"/>
        <v>0</v>
      </c>
      <c r="J238" s="370">
        <f t="shared" si="30"/>
        <v>268.18100000000004</v>
      </c>
      <c r="K238" s="370">
        <f t="shared" si="30"/>
        <v>0</v>
      </c>
      <c r="L238" s="370">
        <f t="shared" si="30"/>
        <v>91.044832000000014</v>
      </c>
      <c r="M238" s="370"/>
      <c r="N238" s="370">
        <f t="shared" si="30"/>
        <v>42.751759999999969</v>
      </c>
      <c r="O238" s="370">
        <f t="shared" si="30"/>
        <v>0</v>
      </c>
      <c r="P238" s="370">
        <f t="shared" si="30"/>
        <v>0</v>
      </c>
      <c r="Q238" s="370">
        <f t="shared" si="30"/>
        <v>5583.7079279999998</v>
      </c>
      <c r="R238" s="361"/>
      <c r="S238" s="366"/>
    </row>
    <row r="239" spans="1:20" ht="20.25" customHeight="1" x14ac:dyDescent="0.25">
      <c r="C239" s="367"/>
      <c r="D239" s="368"/>
      <c r="E239" s="369"/>
      <c r="F239" s="342"/>
      <c r="G239" s="371"/>
      <c r="H239" s="371"/>
      <c r="I239" s="371"/>
      <c r="J239" s="372"/>
      <c r="K239" s="372"/>
      <c r="L239" s="371"/>
      <c r="M239" s="371"/>
      <c r="N239" s="372"/>
      <c r="O239" s="371"/>
      <c r="P239" s="371"/>
      <c r="Q239" s="371"/>
      <c r="R239" s="361"/>
      <c r="S239" s="366"/>
    </row>
    <row r="240" spans="1:20" ht="20.25" customHeight="1" x14ac:dyDescent="0.25">
      <c r="C240" s="373" t="s">
        <v>200</v>
      </c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73"/>
      <c r="R240" s="373"/>
      <c r="S240" s="366"/>
    </row>
    <row r="241" spans="1:21" ht="20.25" customHeight="1" x14ac:dyDescent="0.25">
      <c r="C241" s="12" t="str">
        <f>C234</f>
        <v>PERIODO DEL 1 AL 15 DE MARZO DE 2020</v>
      </c>
      <c r="D241" s="6"/>
      <c r="E241" s="374"/>
      <c r="F241" s="375"/>
      <c r="G241" s="217"/>
      <c r="H241" s="217"/>
      <c r="I241" s="217"/>
      <c r="J241" s="218"/>
      <c r="K241" s="218"/>
      <c r="L241" s="217"/>
      <c r="M241" s="217"/>
      <c r="N241" s="218"/>
      <c r="O241" s="217"/>
      <c r="P241" s="217"/>
      <c r="Q241" s="217"/>
      <c r="R241" s="375"/>
      <c r="S241" s="366"/>
    </row>
    <row r="242" spans="1:21" ht="27" x14ac:dyDescent="0.25">
      <c r="C242" s="14" t="s">
        <v>7</v>
      </c>
      <c r="D242" s="15" t="s">
        <v>8</v>
      </c>
      <c r="E242" s="14" t="s">
        <v>9</v>
      </c>
      <c r="F242" s="14" t="s">
        <v>10</v>
      </c>
      <c r="G242" s="14" t="s">
        <v>11</v>
      </c>
      <c r="H242" s="14"/>
      <c r="I242" s="14"/>
      <c r="J242" s="16" t="s">
        <v>12</v>
      </c>
      <c r="K242" s="17" t="s">
        <v>13</v>
      </c>
      <c r="L242" s="14" t="s">
        <v>14</v>
      </c>
      <c r="M242" s="18" t="s">
        <v>15</v>
      </c>
      <c r="N242" s="18" t="s">
        <v>39</v>
      </c>
      <c r="O242" s="19" t="s">
        <v>17</v>
      </c>
      <c r="P242" s="19" t="s">
        <v>18</v>
      </c>
      <c r="Q242" s="20" t="s">
        <v>19</v>
      </c>
      <c r="R242" s="14" t="s">
        <v>20</v>
      </c>
    </row>
    <row r="243" spans="1:21" ht="26.25" customHeight="1" x14ac:dyDescent="0.25">
      <c r="A243" s="21" t="s">
        <v>201</v>
      </c>
      <c r="C243" s="23" t="s">
        <v>202</v>
      </c>
      <c r="D243" s="24" t="s">
        <v>203</v>
      </c>
      <c r="E243" s="118">
        <v>113</v>
      </c>
      <c r="F243" s="184">
        <v>15</v>
      </c>
      <c r="G243" s="26">
        <f>3102.45/15*F243</f>
        <v>3102.45</v>
      </c>
      <c r="H243" s="378"/>
      <c r="I243" s="378"/>
      <c r="J243" s="73">
        <f>G243*0.05-0.01</f>
        <v>155.11250000000001</v>
      </c>
      <c r="K243" s="73"/>
      <c r="L243" s="77">
        <v>91.044832000000014</v>
      </c>
      <c r="M243" s="77">
        <v>125.1</v>
      </c>
      <c r="N243" s="78">
        <v>0.01</v>
      </c>
      <c r="O243" s="77">
        <v>0</v>
      </c>
      <c r="P243" s="77">
        <v>837.5</v>
      </c>
      <c r="Q243" s="26">
        <f>G243+J243-L243+N243-O243-P243</f>
        <v>2329.0276680000002</v>
      </c>
      <c r="R243" s="376"/>
    </row>
    <row r="244" spans="1:21" ht="26.25" customHeight="1" x14ac:dyDescent="0.25">
      <c r="A244" s="21"/>
      <c r="C244" s="33"/>
      <c r="D244" s="377"/>
      <c r="E244" s="118"/>
      <c r="F244" s="184"/>
      <c r="G244" s="26"/>
      <c r="H244" s="26"/>
      <c r="I244" s="26"/>
      <c r="J244" s="73"/>
      <c r="K244" s="73"/>
      <c r="L244" s="77"/>
      <c r="M244" s="77"/>
      <c r="N244" s="78"/>
      <c r="O244" s="26"/>
      <c r="P244" s="26"/>
      <c r="Q244" s="26"/>
      <c r="R244" s="30"/>
    </row>
    <row r="245" spans="1:21" ht="20.25" customHeight="1" thickBot="1" x14ac:dyDescent="0.3">
      <c r="C245" s="367"/>
      <c r="D245" s="368"/>
      <c r="E245" s="369"/>
      <c r="F245" s="379" t="s">
        <v>31</v>
      </c>
      <c r="G245" s="226">
        <f>SUM(G243:G244)</f>
        <v>3102.45</v>
      </c>
      <c r="H245" s="226">
        <f t="shared" ref="H245:Q245" si="31">SUM(H243:H244)</f>
        <v>0</v>
      </c>
      <c r="I245" s="226">
        <f t="shared" si="31"/>
        <v>0</v>
      </c>
      <c r="J245" s="226">
        <f t="shared" si="31"/>
        <v>155.11250000000001</v>
      </c>
      <c r="K245" s="226">
        <f t="shared" si="31"/>
        <v>0</v>
      </c>
      <c r="L245" s="226">
        <f t="shared" si="31"/>
        <v>91.044832000000014</v>
      </c>
      <c r="M245" s="226"/>
      <c r="N245" s="226">
        <f t="shared" si="31"/>
        <v>0.01</v>
      </c>
      <c r="O245" s="226">
        <f t="shared" si="31"/>
        <v>0</v>
      </c>
      <c r="P245" s="226">
        <f t="shared" si="31"/>
        <v>837.5</v>
      </c>
      <c r="Q245" s="226">
        <f t="shared" si="31"/>
        <v>2329.0276680000002</v>
      </c>
      <c r="R245" s="361"/>
      <c r="S245" s="366"/>
    </row>
    <row r="246" spans="1:21" ht="20.25" customHeight="1" x14ac:dyDescent="0.25">
      <c r="C246" s="367"/>
      <c r="D246" s="368"/>
      <c r="E246" s="369"/>
      <c r="F246" s="342"/>
      <c r="G246" s="371"/>
      <c r="H246" s="371"/>
      <c r="I246" s="371"/>
      <c r="J246" s="372"/>
      <c r="K246" s="372"/>
      <c r="L246" s="371"/>
      <c r="M246" s="371"/>
      <c r="N246" s="372"/>
      <c r="O246" s="371"/>
      <c r="P246" s="371"/>
      <c r="Q246" s="371"/>
      <c r="R246" s="361"/>
      <c r="S246" s="366"/>
    </row>
    <row r="247" spans="1:21" ht="20.25" customHeight="1" thickBot="1" x14ac:dyDescent="0.3">
      <c r="C247" s="323"/>
      <c r="D247" s="46"/>
      <c r="E247" s="47"/>
      <c r="H247" s="45"/>
      <c r="I247" s="45"/>
      <c r="J247" s="48"/>
      <c r="K247" s="48"/>
      <c r="L247" s="45"/>
      <c r="S247" s="366"/>
    </row>
    <row r="248" spans="1:21" s="2" customFormat="1" x14ac:dyDescent="0.25">
      <c r="A248"/>
      <c r="B248"/>
      <c r="C248" s="50" t="s">
        <v>32</v>
      </c>
      <c r="D248" s="50"/>
      <c r="E248" s="50"/>
      <c r="F248" s="50"/>
      <c r="H248" s="51"/>
      <c r="I248" s="51"/>
      <c r="J248" s="52" t="s">
        <v>33</v>
      </c>
      <c r="K248" s="52"/>
      <c r="L248" s="52"/>
      <c r="M248" s="38"/>
      <c r="N248"/>
      <c r="O248"/>
      <c r="P248"/>
      <c r="Q248" s="52" t="s">
        <v>34</v>
      </c>
      <c r="R248" s="52"/>
      <c r="T248"/>
      <c r="U248"/>
    </row>
    <row r="249" spans="1:21" s="53" customFormat="1" x14ac:dyDescent="0.25">
      <c r="B249"/>
      <c r="C249" s="50" t="s">
        <v>35</v>
      </c>
      <c r="D249" s="50"/>
      <c r="E249" s="50"/>
      <c r="F249" s="50"/>
      <c r="G249" s="50" t="s">
        <v>36</v>
      </c>
      <c r="H249" s="50"/>
      <c r="I249" s="50"/>
      <c r="J249" s="50"/>
      <c r="K249" s="50"/>
      <c r="L249" s="50"/>
      <c r="M249" s="50"/>
      <c r="N249" s="50"/>
      <c r="O249"/>
      <c r="P249"/>
      <c r="Q249" s="50" t="s">
        <v>37</v>
      </c>
      <c r="R249" s="50"/>
      <c r="S249" s="2"/>
      <c r="T249"/>
      <c r="U249"/>
    </row>
    <row r="250" spans="1:21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66"/>
    </row>
    <row r="251" spans="1:21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66"/>
    </row>
    <row r="252" spans="1:21" ht="20.25" customHeight="1" x14ac:dyDescent="0.35">
      <c r="D252" s="373" t="s">
        <v>204</v>
      </c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53"/>
      <c r="R252" s="353"/>
      <c r="S252" s="366"/>
    </row>
    <row r="253" spans="1:21" ht="20.25" customHeight="1" x14ac:dyDescent="0.25">
      <c r="C253" s="352" t="s">
        <v>2</v>
      </c>
      <c r="D253" s="6"/>
      <c r="E253" s="360"/>
      <c r="F253" s="361"/>
      <c r="G253" s="362"/>
      <c r="H253" s="362"/>
      <c r="I253" s="362"/>
      <c r="J253" s="363"/>
      <c r="K253" s="363"/>
      <c r="L253" s="362"/>
      <c r="M253" s="362"/>
      <c r="N253" s="363"/>
      <c r="O253" s="362"/>
      <c r="P253" s="362"/>
      <c r="Q253" s="362"/>
      <c r="R253" s="380"/>
      <c r="S253" s="366"/>
    </row>
    <row r="254" spans="1:21" ht="20.25" customHeight="1" x14ac:dyDescent="0.25">
      <c r="C254" s="373" t="s">
        <v>205</v>
      </c>
      <c r="D254" s="373"/>
      <c r="E254" s="373"/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66"/>
    </row>
    <row r="255" spans="1:21" ht="20.25" customHeight="1" x14ac:dyDescent="0.25">
      <c r="C255" s="12" t="str">
        <f>C225</f>
        <v>PERIODO DEL 1 AL 15 DE MARZO DE 2020</v>
      </c>
      <c r="D255" s="6"/>
      <c r="E255" s="374"/>
      <c r="F255" s="375"/>
      <c r="G255" s="217"/>
      <c r="H255" s="217"/>
      <c r="I255" s="217"/>
      <c r="J255" s="218"/>
      <c r="K255" s="218"/>
      <c r="L255" s="217"/>
      <c r="M255" s="217"/>
      <c r="N255" s="218"/>
      <c r="O255" s="217"/>
      <c r="P255" s="217"/>
      <c r="Q255" s="217"/>
      <c r="R255" s="375"/>
      <c r="S255" s="366"/>
    </row>
    <row r="256" spans="1:21" ht="27" x14ac:dyDescent="0.25">
      <c r="C256" s="14" t="s">
        <v>7</v>
      </c>
      <c r="D256" s="15" t="s">
        <v>8</v>
      </c>
      <c r="E256" s="14" t="s">
        <v>9</v>
      </c>
      <c r="F256" s="14" t="s">
        <v>10</v>
      </c>
      <c r="G256" s="14" t="s">
        <v>11</v>
      </c>
      <c r="H256" s="14"/>
      <c r="I256" s="14"/>
      <c r="J256" s="16" t="s">
        <v>12</v>
      </c>
      <c r="K256" s="17" t="s">
        <v>13</v>
      </c>
      <c r="L256" s="14" t="s">
        <v>14</v>
      </c>
      <c r="M256" s="18" t="s">
        <v>15</v>
      </c>
      <c r="N256" s="18" t="s">
        <v>39</v>
      </c>
      <c r="O256" s="19" t="s">
        <v>17</v>
      </c>
      <c r="P256" s="19" t="s">
        <v>18</v>
      </c>
      <c r="Q256" s="20" t="s">
        <v>19</v>
      </c>
      <c r="R256" s="14" t="s">
        <v>20</v>
      </c>
    </row>
    <row r="257" spans="1:21" ht="26.25" customHeight="1" x14ac:dyDescent="0.25">
      <c r="A257" s="21" t="s">
        <v>206</v>
      </c>
      <c r="C257" s="33" t="s">
        <v>207</v>
      </c>
      <c r="D257" s="377" t="s">
        <v>208</v>
      </c>
      <c r="E257" s="118">
        <v>113</v>
      </c>
      <c r="F257" s="184">
        <v>15</v>
      </c>
      <c r="G257" s="26">
        <v>3102.45</v>
      </c>
      <c r="H257" s="378"/>
      <c r="I257" s="378"/>
      <c r="J257" s="73">
        <f>G257*0.05-0.01</f>
        <v>155.11250000000001</v>
      </c>
      <c r="K257" s="73"/>
      <c r="L257" s="77">
        <v>91.044832000000014</v>
      </c>
      <c r="M257" s="77">
        <v>125.1</v>
      </c>
      <c r="N257" s="78">
        <v>0.01</v>
      </c>
      <c r="O257" s="77">
        <v>0</v>
      </c>
      <c r="P257" s="77"/>
      <c r="Q257" s="378">
        <f>G257+J257-L257+N257-O257-P257</f>
        <v>3166.5276680000002</v>
      </c>
      <c r="R257" s="381"/>
    </row>
    <row r="258" spans="1:21" ht="15.75" thickBot="1" x14ac:dyDescent="0.3">
      <c r="C258" s="382"/>
      <c r="D258" s="383"/>
      <c r="E258" s="384"/>
      <c r="F258" s="379" t="s">
        <v>31</v>
      </c>
      <c r="G258" s="226">
        <f t="shared" ref="G258:Q258" si="32">SUM(G257:G257)</f>
        <v>3102.45</v>
      </c>
      <c r="H258" s="226">
        <f t="shared" si="32"/>
        <v>0</v>
      </c>
      <c r="I258" s="226">
        <f t="shared" si="32"/>
        <v>0</v>
      </c>
      <c r="J258" s="226">
        <f t="shared" si="32"/>
        <v>155.11250000000001</v>
      </c>
      <c r="K258" s="226">
        <f t="shared" si="32"/>
        <v>0</v>
      </c>
      <c r="L258" s="226">
        <f t="shared" si="32"/>
        <v>91.044832000000014</v>
      </c>
      <c r="M258" s="226"/>
      <c r="N258" s="226">
        <f t="shared" si="32"/>
        <v>0.01</v>
      </c>
      <c r="O258" s="226">
        <f t="shared" si="32"/>
        <v>0</v>
      </c>
      <c r="P258" s="226">
        <f t="shared" si="32"/>
        <v>0</v>
      </c>
      <c r="Q258" s="226">
        <f t="shared" si="32"/>
        <v>3166.5276680000002</v>
      </c>
      <c r="R258" s="371"/>
      <c r="S258" s="366"/>
    </row>
    <row r="259" spans="1:21" x14ac:dyDescent="0.25">
      <c r="C259" s="87"/>
      <c r="E259" s="38"/>
      <c r="S259" s="366"/>
    </row>
    <row r="260" spans="1:21" x14ac:dyDescent="0.25">
      <c r="C260" s="87"/>
      <c r="E260" s="38"/>
      <c r="S260" s="366"/>
    </row>
    <row r="261" spans="1:21" ht="15.75" x14ac:dyDescent="0.25">
      <c r="C261" s="373" t="s">
        <v>209</v>
      </c>
      <c r="D261" s="373"/>
      <c r="E261" s="373"/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73"/>
      <c r="R261" s="385" t="s">
        <v>3</v>
      </c>
      <c r="S261" s="366"/>
    </row>
    <row r="262" spans="1:21" ht="15.75" x14ac:dyDescent="0.25">
      <c r="C262" s="386"/>
      <c r="D262" s="387"/>
      <c r="E262" s="386"/>
      <c r="F262" s="386"/>
      <c r="G262" s="386"/>
      <c r="H262" s="386"/>
      <c r="I262" s="386"/>
      <c r="J262" s="388"/>
      <c r="K262" s="388"/>
      <c r="L262" s="386"/>
      <c r="M262" s="386"/>
      <c r="N262" s="388"/>
      <c r="O262" s="386"/>
      <c r="P262" s="386"/>
      <c r="Q262" s="386"/>
      <c r="R262" s="11" t="s">
        <v>5</v>
      </c>
      <c r="S262" s="366"/>
    </row>
    <row r="263" spans="1:21" x14ac:dyDescent="0.25">
      <c r="C263" s="12" t="str">
        <f>C234</f>
        <v>PERIODO DEL 1 AL 15 DE MARZO DE 2020</v>
      </c>
      <c r="D263" s="6"/>
      <c r="E263" s="374"/>
      <c r="F263" s="375"/>
      <c r="G263" s="217"/>
      <c r="H263" s="217"/>
      <c r="I263" s="217"/>
      <c r="J263" s="218"/>
      <c r="K263" s="218"/>
      <c r="L263" s="217"/>
      <c r="M263" s="217"/>
      <c r="N263" s="218"/>
      <c r="O263" s="217"/>
      <c r="P263" s="217"/>
      <c r="Q263" s="217"/>
      <c r="R263" s="13"/>
      <c r="S263" s="366"/>
    </row>
    <row r="264" spans="1:21" ht="27" x14ac:dyDescent="0.25">
      <c r="C264" s="14" t="s">
        <v>7</v>
      </c>
      <c r="D264" s="15" t="s">
        <v>8</v>
      </c>
      <c r="E264" s="14" t="s">
        <v>9</v>
      </c>
      <c r="F264" s="14" t="s">
        <v>10</v>
      </c>
      <c r="G264" s="14" t="s">
        <v>11</v>
      </c>
      <c r="H264" s="14"/>
      <c r="I264" s="14"/>
      <c r="J264" s="16" t="s">
        <v>12</v>
      </c>
      <c r="K264" s="17" t="s">
        <v>13</v>
      </c>
      <c r="L264" s="14" t="s">
        <v>14</v>
      </c>
      <c r="M264" s="18" t="s">
        <v>15</v>
      </c>
      <c r="N264" s="18" t="s">
        <v>39</v>
      </c>
      <c r="O264" s="19" t="s">
        <v>17</v>
      </c>
      <c r="P264" s="19" t="s">
        <v>18</v>
      </c>
      <c r="Q264" s="20" t="s">
        <v>19</v>
      </c>
      <c r="R264" s="14" t="s">
        <v>20</v>
      </c>
    </row>
    <row r="265" spans="1:21" ht="26.25" customHeight="1" x14ac:dyDescent="0.25">
      <c r="A265" s="389" t="s">
        <v>210</v>
      </c>
      <c r="C265" s="33" t="s">
        <v>211</v>
      </c>
      <c r="D265" s="377" t="s">
        <v>212</v>
      </c>
      <c r="E265" s="118">
        <v>113</v>
      </c>
      <c r="F265" s="184">
        <v>15</v>
      </c>
      <c r="G265" s="26">
        <f>3102.45/15*F265</f>
        <v>3102.45</v>
      </c>
      <c r="H265" s="26"/>
      <c r="I265" s="26"/>
      <c r="J265" s="73">
        <f>G265*0.05-0.01</f>
        <v>155.11250000000001</v>
      </c>
      <c r="K265" s="73"/>
      <c r="L265" s="77">
        <v>91.044832000000014</v>
      </c>
      <c r="M265" s="77">
        <v>125.1</v>
      </c>
      <c r="N265" s="78">
        <v>0.01</v>
      </c>
      <c r="O265" s="77">
        <v>0</v>
      </c>
      <c r="P265" s="77"/>
      <c r="Q265" s="26">
        <f>G265+J265-L265+N265-O265-P265+K265</f>
        <v>3166.5276680000002</v>
      </c>
      <c r="R265" s="376"/>
    </row>
    <row r="266" spans="1:21" ht="15.75" thickBot="1" x14ac:dyDescent="0.3">
      <c r="C266" s="382"/>
      <c r="D266" s="55"/>
      <c r="E266" s="384"/>
      <c r="F266" s="379" t="s">
        <v>31</v>
      </c>
      <c r="G266" s="390">
        <f t="shared" ref="G266:O266" si="33">SUM(G265:G265)</f>
        <v>3102.45</v>
      </c>
      <c r="H266" s="390">
        <f t="shared" si="33"/>
        <v>0</v>
      </c>
      <c r="I266" s="390">
        <f t="shared" si="33"/>
        <v>0</v>
      </c>
      <c r="J266" s="391">
        <f t="shared" si="33"/>
        <v>155.11250000000001</v>
      </c>
      <c r="K266" s="391">
        <f t="shared" si="33"/>
        <v>0</v>
      </c>
      <c r="L266" s="390">
        <f t="shared" si="33"/>
        <v>91.044832000000014</v>
      </c>
      <c r="M266" s="390"/>
      <c r="N266" s="391">
        <f t="shared" si="33"/>
        <v>0.01</v>
      </c>
      <c r="O266" s="390">
        <f t="shared" si="33"/>
        <v>0</v>
      </c>
      <c r="P266" s="390">
        <f>P265</f>
        <v>0</v>
      </c>
      <c r="Q266" s="390">
        <f>SUM(Q265:Q265)</f>
        <v>3166.5276680000002</v>
      </c>
      <c r="R266" s="375"/>
      <c r="S266" s="366"/>
    </row>
    <row r="267" spans="1:21" x14ac:dyDescent="0.25">
      <c r="C267" s="87"/>
      <c r="E267" s="38"/>
      <c r="S267" s="366"/>
    </row>
    <row r="268" spans="1:21" x14ac:dyDescent="0.25">
      <c r="C268" s="87"/>
      <c r="E268" s="38"/>
      <c r="S268" s="366"/>
    </row>
    <row r="269" spans="1:21" ht="15.75" thickBot="1" x14ac:dyDescent="0.3">
      <c r="C269" s="44"/>
      <c r="D269" s="46"/>
      <c r="E269" s="47"/>
      <c r="H269" s="45"/>
      <c r="I269" s="45"/>
      <c r="J269" s="48"/>
      <c r="K269" s="48"/>
      <c r="L269" s="45"/>
      <c r="S269" s="366"/>
    </row>
    <row r="270" spans="1:21" s="2" customFormat="1" x14ac:dyDescent="0.25">
      <c r="A270"/>
      <c r="B270"/>
      <c r="C270" s="50" t="s">
        <v>32</v>
      </c>
      <c r="D270" s="50"/>
      <c r="E270" s="50"/>
      <c r="F270" s="50"/>
      <c r="H270" s="51"/>
      <c r="I270" s="51"/>
      <c r="J270" s="52" t="s">
        <v>33</v>
      </c>
      <c r="K270" s="52"/>
      <c r="L270" s="52"/>
      <c r="M270" s="38"/>
      <c r="N270"/>
      <c r="O270"/>
      <c r="P270"/>
      <c r="Q270" s="52" t="s">
        <v>34</v>
      </c>
      <c r="R270" s="52"/>
      <c r="T270"/>
      <c r="U270"/>
    </row>
    <row r="271" spans="1:21" s="53" customFormat="1" x14ac:dyDescent="0.25">
      <c r="B271"/>
      <c r="C271" s="50" t="s">
        <v>35</v>
      </c>
      <c r="D271" s="50"/>
      <c r="E271" s="50"/>
      <c r="F271" s="50"/>
      <c r="G271" s="50" t="s">
        <v>36</v>
      </c>
      <c r="H271" s="50"/>
      <c r="I271" s="50"/>
      <c r="J271" s="50"/>
      <c r="K271" s="50"/>
      <c r="L271" s="50"/>
      <c r="M271" s="50"/>
      <c r="N271" s="50"/>
      <c r="O271"/>
      <c r="P271"/>
      <c r="Q271" s="50" t="s">
        <v>37</v>
      </c>
      <c r="R271" s="50"/>
      <c r="S271" s="2"/>
      <c r="T271"/>
      <c r="U271"/>
    </row>
    <row r="272" spans="1:21" x14ac:dyDescent="0.25">
      <c r="C272" s="87"/>
      <c r="D272" s="55"/>
      <c r="E272" s="38"/>
      <c r="G272" s="38"/>
      <c r="H272" s="38"/>
      <c r="I272" s="38"/>
      <c r="J272" s="56"/>
      <c r="K272" s="56"/>
      <c r="L272" s="38"/>
      <c r="M272" s="38"/>
      <c r="N272" s="56"/>
      <c r="Q272" s="38"/>
      <c r="R272" s="38"/>
      <c r="S272" s="366"/>
    </row>
    <row r="273" spans="1:21" s="53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/>
      <c r="U273"/>
    </row>
    <row r="274" spans="1:21" s="53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2"/>
      <c r="T274"/>
      <c r="U274"/>
    </row>
    <row r="275" spans="1:21" s="53" customFormat="1" ht="15.75" x14ac:dyDescent="0.25">
      <c r="B275"/>
      <c r="C275" s="392" t="s">
        <v>2</v>
      </c>
      <c r="D275" s="88"/>
      <c r="E275" s="38"/>
      <c r="F275"/>
      <c r="G275"/>
      <c r="H275"/>
      <c r="I275"/>
      <c r="J275" s="49"/>
      <c r="K275" s="49"/>
      <c r="L275"/>
      <c r="M275"/>
      <c r="N275" s="49"/>
      <c r="O275"/>
      <c r="P275"/>
      <c r="Q275"/>
      <c r="R275" s="393"/>
      <c r="S275" s="2"/>
      <c r="T275"/>
      <c r="U275"/>
    </row>
    <row r="276" spans="1:21" s="53" customFormat="1" ht="15.75" x14ac:dyDescent="0.25">
      <c r="B276"/>
      <c r="C276" s="373" t="s">
        <v>213</v>
      </c>
      <c r="D276" s="373"/>
      <c r="E276" s="373"/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73"/>
      <c r="R276" s="373"/>
      <c r="S276" s="2"/>
      <c r="T276"/>
      <c r="U276"/>
    </row>
    <row r="277" spans="1:21" s="53" customFormat="1" x14ac:dyDescent="0.25">
      <c r="B277"/>
      <c r="C277" s="12" t="str">
        <f>C263</f>
        <v>PERIODO DEL 1 AL 15 DE MARZO DE 2020</v>
      </c>
      <c r="D277" s="6"/>
      <c r="E277" s="374"/>
      <c r="F277" s="375"/>
      <c r="G277" s="217"/>
      <c r="H277" s="217"/>
      <c r="I277" s="217"/>
      <c r="J277" s="218"/>
      <c r="K277" s="218"/>
      <c r="L277" s="217"/>
      <c r="M277" s="217"/>
      <c r="N277" s="218"/>
      <c r="O277" s="217"/>
      <c r="P277" s="217"/>
      <c r="Q277" s="217"/>
      <c r="R277" s="375"/>
      <c r="S277" s="2"/>
      <c r="T277"/>
      <c r="U277"/>
    </row>
    <row r="278" spans="1:21" ht="27" x14ac:dyDescent="0.25">
      <c r="C278" s="14" t="s">
        <v>7</v>
      </c>
      <c r="D278" s="15" t="s">
        <v>8</v>
      </c>
      <c r="E278" s="14" t="s">
        <v>9</v>
      </c>
      <c r="F278" s="14" t="s">
        <v>10</v>
      </c>
      <c r="G278" s="14" t="s">
        <v>11</v>
      </c>
      <c r="H278" s="14"/>
      <c r="I278" s="14"/>
      <c r="J278" s="16" t="s">
        <v>12</v>
      </c>
      <c r="K278" s="17" t="s">
        <v>13</v>
      </c>
      <c r="L278" s="14" t="s">
        <v>14</v>
      </c>
      <c r="M278" s="18" t="s">
        <v>15</v>
      </c>
      <c r="N278" s="18" t="s">
        <v>39</v>
      </c>
      <c r="O278" s="19" t="s">
        <v>17</v>
      </c>
      <c r="P278" s="19" t="s">
        <v>18</v>
      </c>
      <c r="Q278" s="20" t="s">
        <v>19</v>
      </c>
      <c r="R278" s="14" t="s">
        <v>20</v>
      </c>
    </row>
    <row r="279" spans="1:21" s="53" customFormat="1" ht="30.75" customHeight="1" x14ac:dyDescent="0.25">
      <c r="A279" s="21" t="s">
        <v>214</v>
      </c>
      <c r="B279"/>
      <c r="C279" s="33" t="s">
        <v>215</v>
      </c>
      <c r="D279" s="377" t="s">
        <v>216</v>
      </c>
      <c r="E279" s="118">
        <v>113</v>
      </c>
      <c r="F279" s="184">
        <v>15</v>
      </c>
      <c r="G279" s="26">
        <v>3102.45</v>
      </c>
      <c r="H279" s="26">
        <f>G279*2</f>
        <v>6204.9</v>
      </c>
      <c r="I279" s="26">
        <f>J279*24</f>
        <v>3722.7000000000003</v>
      </c>
      <c r="J279" s="73">
        <f>G279*0.05-0.01</f>
        <v>155.11250000000001</v>
      </c>
      <c r="K279" s="73"/>
      <c r="L279" s="394">
        <v>91.04</v>
      </c>
      <c r="M279" s="394">
        <v>125.1</v>
      </c>
      <c r="N279" s="395">
        <v>0.01</v>
      </c>
      <c r="O279" s="121">
        <v>0</v>
      </c>
      <c r="P279" s="121"/>
      <c r="Q279" s="26">
        <f>G279+J279-L279+N279-O279-P279</f>
        <v>3166.5325000000003</v>
      </c>
      <c r="R279" s="376"/>
      <c r="S279" s="2"/>
      <c r="T279"/>
      <c r="U279"/>
    </row>
    <row r="280" spans="1:21" s="53" customFormat="1" ht="26.25" customHeight="1" x14ac:dyDescent="0.25">
      <c r="A280" s="21" t="s">
        <v>217</v>
      </c>
      <c r="B280"/>
      <c r="C280" s="125" t="s">
        <v>218</v>
      </c>
      <c r="D280" s="253" t="s">
        <v>219</v>
      </c>
      <c r="E280" s="254">
        <v>113</v>
      </c>
      <c r="F280" s="255">
        <v>15</v>
      </c>
      <c r="G280" s="26">
        <f>2261.37/15*F280</f>
        <v>2261.37</v>
      </c>
      <c r="H280" s="26"/>
      <c r="I280" s="26"/>
      <c r="J280" s="73">
        <f>G280*0.05</f>
        <v>113.0685</v>
      </c>
      <c r="K280" s="73"/>
      <c r="L280" s="77">
        <v>0</v>
      </c>
      <c r="M280" s="77">
        <v>174.75</v>
      </c>
      <c r="N280" s="78">
        <v>42.741759999999971</v>
      </c>
      <c r="O280" s="26">
        <v>0</v>
      </c>
      <c r="P280" s="26"/>
      <c r="Q280" s="26">
        <f>G280+J280-L280+N280-O280-P280</f>
        <v>2417.1802599999996</v>
      </c>
      <c r="R280" s="259"/>
      <c r="S280" s="2"/>
      <c r="T280" s="81"/>
      <c r="U280" t="s">
        <v>220</v>
      </c>
    </row>
    <row r="281" spans="1:21" s="53" customFormat="1" ht="15.75" thickBot="1" x14ac:dyDescent="0.3">
      <c r="B281"/>
      <c r="C281" s="382"/>
      <c r="D281" s="383"/>
      <c r="E281" s="384"/>
      <c r="F281" s="379" t="s">
        <v>31</v>
      </c>
      <c r="G281" s="226">
        <f>SUM(G279:G280)</f>
        <v>5363.82</v>
      </c>
      <c r="H281" s="226">
        <f t="shared" ref="H281:Q281" si="34">SUM(H279:H280)</f>
        <v>6204.9</v>
      </c>
      <c r="I281" s="226">
        <f t="shared" si="34"/>
        <v>3722.7000000000003</v>
      </c>
      <c r="J281" s="226">
        <f t="shared" si="34"/>
        <v>268.18100000000004</v>
      </c>
      <c r="K281" s="226">
        <f t="shared" si="34"/>
        <v>0</v>
      </c>
      <c r="L281" s="226">
        <f t="shared" si="34"/>
        <v>91.04</v>
      </c>
      <c r="M281" s="226"/>
      <c r="N281" s="226">
        <f t="shared" si="34"/>
        <v>42.751759999999969</v>
      </c>
      <c r="O281" s="226">
        <f t="shared" si="34"/>
        <v>0</v>
      </c>
      <c r="P281" s="226">
        <f t="shared" si="34"/>
        <v>0</v>
      </c>
      <c r="Q281" s="226">
        <f t="shared" si="34"/>
        <v>5583.7127600000003</v>
      </c>
      <c r="R281" s="375"/>
      <c r="S281" s="2"/>
      <c r="T281"/>
      <c r="U281"/>
    </row>
    <row r="282" spans="1:21" s="53" customFormat="1" x14ac:dyDescent="0.25">
      <c r="B282"/>
      <c r="C282" s="382"/>
      <c r="D282" s="383"/>
      <c r="E282" s="384"/>
      <c r="F282" s="382"/>
      <c r="G282" s="396"/>
      <c r="H282" s="396"/>
      <c r="I282" s="396"/>
      <c r="J282" s="397"/>
      <c r="K282" s="397"/>
      <c r="L282" s="396"/>
      <c r="M282" s="396"/>
      <c r="N282" s="397"/>
      <c r="O282" s="396"/>
      <c r="P282" s="396"/>
      <c r="Q282" s="396"/>
      <c r="R282" s="375"/>
      <c r="S282" s="2"/>
      <c r="T282"/>
      <c r="U282"/>
    </row>
    <row r="283" spans="1:21" s="53" customFormat="1" x14ac:dyDescent="0.25">
      <c r="B283"/>
      <c r="C283" s="382"/>
      <c r="D283" s="383"/>
      <c r="E283" s="384"/>
      <c r="F283" s="382"/>
      <c r="G283" s="396"/>
      <c r="H283" s="396"/>
      <c r="I283" s="396"/>
      <c r="J283" s="397"/>
      <c r="K283" s="397"/>
      <c r="L283" s="396"/>
      <c r="M283" s="396"/>
      <c r="N283" s="397"/>
      <c r="O283" s="396"/>
      <c r="P283" s="396"/>
      <c r="Q283" s="396"/>
      <c r="R283" s="375"/>
      <c r="S283" s="2"/>
      <c r="T283"/>
      <c r="U283"/>
    </row>
    <row r="284" spans="1:21" s="53" customFormat="1" x14ac:dyDescent="0.25">
      <c r="B284"/>
      <c r="S284" s="2"/>
      <c r="T284"/>
      <c r="U284"/>
    </row>
    <row r="285" spans="1:21" s="53" customFormat="1" x14ac:dyDescent="0.25">
      <c r="B285"/>
      <c r="S285" s="2"/>
      <c r="T285"/>
      <c r="U285"/>
    </row>
    <row r="286" spans="1:21" s="53" customFormat="1" x14ac:dyDescent="0.25">
      <c r="B286"/>
      <c r="S286" s="2"/>
      <c r="T286"/>
      <c r="U286"/>
    </row>
    <row r="287" spans="1:21" x14ac:dyDescent="0.25">
      <c r="C287" s="382"/>
      <c r="D287" s="383"/>
      <c r="E287" s="384"/>
      <c r="F287" s="382"/>
      <c r="G287" s="396"/>
      <c r="H287" s="396"/>
      <c r="I287" s="396"/>
      <c r="J287" s="397"/>
      <c r="K287" s="397"/>
      <c r="L287" s="396"/>
      <c r="M287" s="396"/>
      <c r="N287" s="397"/>
      <c r="O287" s="396"/>
      <c r="P287" s="396"/>
      <c r="Q287" s="396"/>
      <c r="R287" s="375"/>
    </row>
    <row r="288" spans="1:21" s="53" customFormat="1" ht="26.25" customHeight="1" x14ac:dyDescent="0.25">
      <c r="A288" s="53" t="s">
        <v>221</v>
      </c>
      <c r="B288"/>
      <c r="C288" s="373" t="s">
        <v>222</v>
      </c>
      <c r="D288" s="373"/>
      <c r="E288" s="373"/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73"/>
      <c r="R288" s="373"/>
      <c r="S288" s="2"/>
      <c r="T288"/>
      <c r="U288"/>
    </row>
    <row r="289" spans="1:21" s="53" customFormat="1" x14ac:dyDescent="0.25">
      <c r="B289"/>
      <c r="C289" s="12" t="str">
        <f>C277</f>
        <v>PERIODO DEL 1 AL 15 DE MARZO DE 2020</v>
      </c>
      <c r="D289" s="6"/>
      <c r="E289" s="374"/>
      <c r="F289" s="375"/>
      <c r="G289" s="217"/>
      <c r="H289" s="217"/>
      <c r="I289" s="217"/>
      <c r="J289" s="218"/>
      <c r="K289" s="218"/>
      <c r="L289" s="217"/>
      <c r="M289" s="217"/>
      <c r="N289" s="218"/>
      <c r="O289" s="217"/>
      <c r="P289" s="217"/>
      <c r="Q289" s="217"/>
      <c r="R289" s="375"/>
      <c r="S289" s="2"/>
      <c r="T289"/>
      <c r="U289"/>
    </row>
    <row r="290" spans="1:21" s="53" customFormat="1" ht="27" x14ac:dyDescent="0.25">
      <c r="B290"/>
      <c r="C290" s="14" t="s">
        <v>7</v>
      </c>
      <c r="D290" s="15" t="s">
        <v>8</v>
      </c>
      <c r="E290" s="14" t="s">
        <v>9</v>
      </c>
      <c r="F290" s="14" t="s">
        <v>10</v>
      </c>
      <c r="G290" s="14" t="s">
        <v>11</v>
      </c>
      <c r="H290" s="14"/>
      <c r="I290" s="14"/>
      <c r="J290" s="16" t="s">
        <v>12</v>
      </c>
      <c r="K290" s="17" t="s">
        <v>13</v>
      </c>
      <c r="L290" s="14" t="s">
        <v>14</v>
      </c>
      <c r="M290" s="18" t="s">
        <v>15</v>
      </c>
      <c r="N290" s="18" t="s">
        <v>39</v>
      </c>
      <c r="O290" s="19" t="s">
        <v>17</v>
      </c>
      <c r="P290" s="19" t="s">
        <v>18</v>
      </c>
      <c r="Q290" s="20" t="s">
        <v>19</v>
      </c>
      <c r="R290" s="14" t="s">
        <v>20</v>
      </c>
      <c r="S290" s="2"/>
      <c r="T290"/>
      <c r="U290"/>
    </row>
    <row r="291" spans="1:21" s="53" customFormat="1" ht="18" x14ac:dyDescent="0.25">
      <c r="B291"/>
      <c r="C291" s="33" t="s">
        <v>223</v>
      </c>
      <c r="D291" s="377" t="s">
        <v>224</v>
      </c>
      <c r="E291" s="118">
        <v>113</v>
      </c>
      <c r="F291" s="184">
        <v>15</v>
      </c>
      <c r="G291" s="26">
        <v>3102.4500000000003</v>
      </c>
      <c r="H291" s="378"/>
      <c r="I291" s="378"/>
      <c r="J291" s="73">
        <f>G291*0.05-0.01</f>
        <v>155.11250000000004</v>
      </c>
      <c r="K291" s="73"/>
      <c r="L291" s="77">
        <v>91.044832000000014</v>
      </c>
      <c r="M291" s="77">
        <v>125.1</v>
      </c>
      <c r="N291" s="78">
        <v>0.01</v>
      </c>
      <c r="O291" s="398">
        <v>0</v>
      </c>
      <c r="P291" s="26"/>
      <c r="Q291" s="26">
        <f>G291+J291-L291+N291-O291-P291</f>
        <v>3166.5276680000006</v>
      </c>
      <c r="R291" s="381"/>
      <c r="S291" s="2"/>
      <c r="T291"/>
      <c r="U291"/>
    </row>
    <row r="292" spans="1:21" s="53" customFormat="1" ht="15.75" thickBot="1" x14ac:dyDescent="0.3">
      <c r="B292"/>
      <c r="C292" s="382"/>
      <c r="D292" s="383"/>
      <c r="E292" s="384"/>
      <c r="F292" s="379" t="s">
        <v>31</v>
      </c>
      <c r="G292" s="226">
        <f t="shared" ref="G292:Q292" si="35">SUM(G291:G291)</f>
        <v>3102.4500000000003</v>
      </c>
      <c r="H292" s="226">
        <f t="shared" si="35"/>
        <v>0</v>
      </c>
      <c r="I292" s="226">
        <f t="shared" si="35"/>
        <v>0</v>
      </c>
      <c r="J292" s="226">
        <f t="shared" si="35"/>
        <v>155.11250000000004</v>
      </c>
      <c r="K292" s="226">
        <f t="shared" si="35"/>
        <v>0</v>
      </c>
      <c r="L292" s="226">
        <f t="shared" si="35"/>
        <v>91.044832000000014</v>
      </c>
      <c r="M292" s="226"/>
      <c r="N292" s="226">
        <f t="shared" si="35"/>
        <v>0.01</v>
      </c>
      <c r="O292" s="226">
        <f t="shared" si="35"/>
        <v>0</v>
      </c>
      <c r="P292" s="226">
        <f t="shared" si="35"/>
        <v>0</v>
      </c>
      <c r="Q292" s="226">
        <f t="shared" si="35"/>
        <v>3166.5276680000006</v>
      </c>
      <c r="R292" s="375"/>
      <c r="S292" s="2"/>
      <c r="T292"/>
      <c r="U292"/>
    </row>
    <row r="293" spans="1:21" s="53" customFormat="1" ht="15.75" x14ac:dyDescent="0.25">
      <c r="B293"/>
      <c r="C293" s="386"/>
      <c r="D293" s="387"/>
      <c r="E293" s="386"/>
      <c r="F293" s="386"/>
      <c r="G293" s="386"/>
      <c r="H293" s="386"/>
      <c r="I293" s="386"/>
      <c r="J293" s="388"/>
      <c r="K293" s="388"/>
      <c r="L293" s="386"/>
      <c r="M293" s="386"/>
      <c r="N293" s="388"/>
      <c r="O293" s="386"/>
      <c r="P293" s="386"/>
      <c r="Q293" s="386"/>
      <c r="R293" s="399"/>
      <c r="S293" s="2"/>
      <c r="T293"/>
      <c r="U293"/>
    </row>
    <row r="294" spans="1:21" s="53" customFormat="1" ht="15.75" x14ac:dyDescent="0.25">
      <c r="B294"/>
      <c r="C294" s="386"/>
      <c r="D294" s="387"/>
      <c r="E294" s="386"/>
      <c r="F294" s="386"/>
      <c r="G294" s="386"/>
      <c r="H294" s="386"/>
      <c r="I294" s="386"/>
      <c r="J294" s="388"/>
      <c r="K294" s="388"/>
      <c r="L294" s="386"/>
      <c r="M294" s="386"/>
      <c r="N294" s="388"/>
      <c r="O294" s="386"/>
      <c r="P294" s="386"/>
      <c r="Q294" s="386"/>
      <c r="R294" s="11"/>
      <c r="S294" s="2"/>
      <c r="T294"/>
      <c r="U294"/>
    </row>
    <row r="295" spans="1:21" s="53" customFormat="1" x14ac:dyDescent="0.25">
      <c r="B295"/>
      <c r="C295" s="36"/>
      <c r="D295" s="6"/>
      <c r="E295" s="374"/>
      <c r="F295" s="375"/>
      <c r="G295" s="217"/>
      <c r="H295" s="217"/>
      <c r="I295" s="217"/>
      <c r="J295" s="218"/>
      <c r="K295" s="218"/>
      <c r="L295" s="217"/>
      <c r="M295" s="217"/>
      <c r="N295" s="218"/>
      <c r="O295" s="217"/>
      <c r="P295" s="217"/>
      <c r="Q295" s="217"/>
      <c r="R295" s="11"/>
      <c r="S295" s="2"/>
      <c r="T295"/>
      <c r="U295"/>
    </row>
    <row r="296" spans="1:21" x14ac:dyDescent="0.25">
      <c r="C296" s="400"/>
      <c r="D296" s="401"/>
      <c r="E296" s="400"/>
      <c r="F296" s="400"/>
      <c r="G296" s="400"/>
      <c r="H296" s="400"/>
      <c r="I296" s="400"/>
      <c r="J296" s="402"/>
      <c r="K296" s="403"/>
      <c r="L296" s="400"/>
      <c r="M296" s="400"/>
      <c r="N296" s="404"/>
      <c r="O296" s="405"/>
      <c r="P296" s="405"/>
      <c r="Q296" s="406"/>
      <c r="R296" s="400"/>
    </row>
    <row r="297" spans="1:21" s="53" customFormat="1" ht="26.25" customHeight="1" x14ac:dyDescent="0.25">
      <c r="A297" s="2"/>
      <c r="B297"/>
      <c r="C297" s="407"/>
      <c r="D297" s="383"/>
      <c r="E297" s="409"/>
      <c r="F297" s="409"/>
      <c r="G297" s="410"/>
      <c r="H297" s="410"/>
      <c r="I297" s="410"/>
      <c r="J297" s="411"/>
      <c r="K297" s="411"/>
      <c r="L297" s="410"/>
      <c r="M297" s="410"/>
      <c r="N297" s="412"/>
      <c r="O297" s="413"/>
      <c r="P297" s="414"/>
      <c r="Q297" s="365"/>
      <c r="R297" s="408"/>
      <c r="S297" s="2"/>
      <c r="T297"/>
      <c r="U297"/>
    </row>
    <row r="298" spans="1:21" s="53" customFormat="1" ht="26.25" customHeight="1" x14ac:dyDescent="0.25">
      <c r="A298"/>
      <c r="B298"/>
      <c r="C298" s="169"/>
      <c r="D298" s="383"/>
      <c r="E298" s="111"/>
      <c r="F298" s="294"/>
      <c r="G298" s="365"/>
      <c r="H298" s="365"/>
      <c r="I298" s="365"/>
      <c r="J298" s="411"/>
      <c r="K298" s="411"/>
      <c r="L298" s="415"/>
      <c r="M298" s="415"/>
      <c r="N298" s="416"/>
      <c r="O298" s="414"/>
      <c r="P298" s="414"/>
      <c r="Q298" s="365"/>
      <c r="R298" s="417"/>
      <c r="S298" s="2"/>
      <c r="T298"/>
      <c r="U298"/>
    </row>
    <row r="299" spans="1:21" s="53" customFormat="1" x14ac:dyDescent="0.25">
      <c r="B299"/>
      <c r="C299" s="382"/>
      <c r="D299" s="383"/>
      <c r="E299" s="384"/>
      <c r="F299" s="382"/>
      <c r="G299" s="396"/>
      <c r="H299" s="396"/>
      <c r="I299" s="396"/>
      <c r="J299" s="396"/>
      <c r="K299" s="396"/>
      <c r="L299" s="396"/>
      <c r="M299" s="396"/>
      <c r="N299" s="396"/>
      <c r="O299" s="396"/>
      <c r="P299" s="396"/>
      <c r="Q299" s="396"/>
      <c r="R299" s="375"/>
      <c r="S299" s="2"/>
      <c r="T299"/>
      <c r="U299"/>
    </row>
    <row r="300" spans="1:21" s="53" customFormat="1" x14ac:dyDescent="0.25">
      <c r="B300"/>
      <c r="C300" s="382"/>
      <c r="D300" s="383"/>
      <c r="E300" s="384"/>
      <c r="F300" s="382"/>
      <c r="G300" s="396"/>
      <c r="H300" s="396"/>
      <c r="I300" s="396"/>
      <c r="J300" s="397"/>
      <c r="K300" s="397"/>
      <c r="L300" s="396"/>
      <c r="M300" s="396"/>
      <c r="N300" s="397"/>
      <c r="O300" s="396"/>
      <c r="P300" s="396"/>
      <c r="Q300" s="396"/>
      <c r="R300" s="375"/>
      <c r="S300" s="2"/>
      <c r="T300"/>
      <c r="U300"/>
    </row>
    <row r="301" spans="1:21" s="53" customFormat="1" ht="15.75" customHeight="1" thickBot="1" x14ac:dyDescent="0.3">
      <c r="B301"/>
      <c r="C301" s="418"/>
      <c r="D301" s="419"/>
      <c r="E301" s="384"/>
      <c r="F301" s="382"/>
      <c r="G301" s="396"/>
      <c r="H301" s="396"/>
      <c r="I301" s="396"/>
      <c r="J301" s="397"/>
      <c r="K301" s="397"/>
      <c r="L301" s="396"/>
      <c r="M301" s="396"/>
      <c r="N301" s="397"/>
      <c r="O301" s="396"/>
      <c r="P301" s="396"/>
      <c r="Q301" s="396"/>
      <c r="R301" s="375"/>
      <c r="S301" s="2"/>
      <c r="T301"/>
      <c r="U301"/>
    </row>
    <row r="302" spans="1:21" s="2" customFormat="1" x14ac:dyDescent="0.25">
      <c r="A302"/>
      <c r="B302"/>
      <c r="C302" s="50" t="s">
        <v>32</v>
      </c>
      <c r="D302" s="50"/>
      <c r="E302" s="50"/>
      <c r="F302" s="50"/>
      <c r="H302" s="51"/>
      <c r="I302" s="51"/>
      <c r="J302" s="52" t="s">
        <v>33</v>
      </c>
      <c r="K302" s="52"/>
      <c r="L302" s="52"/>
      <c r="M302" s="38"/>
      <c r="N302"/>
      <c r="O302"/>
      <c r="P302"/>
      <c r="Q302" s="52" t="s">
        <v>34</v>
      </c>
      <c r="R302" s="52"/>
      <c r="T302"/>
      <c r="U302"/>
    </row>
    <row r="303" spans="1:21" s="53" customFormat="1" x14ac:dyDescent="0.25">
      <c r="B303"/>
      <c r="C303" s="50" t="s">
        <v>35</v>
      </c>
      <c r="D303" s="50"/>
      <c r="E303" s="50"/>
      <c r="F303" s="50"/>
      <c r="G303" s="50" t="s">
        <v>36</v>
      </c>
      <c r="H303" s="50"/>
      <c r="I303" s="50"/>
      <c r="J303" s="50"/>
      <c r="K303" s="50"/>
      <c r="L303" s="50"/>
      <c r="M303" s="50"/>
      <c r="N303" s="50"/>
      <c r="O303"/>
      <c r="P303"/>
      <c r="Q303" s="50" t="s">
        <v>37</v>
      </c>
      <c r="R303" s="50"/>
      <c r="S303" s="2"/>
      <c r="T303"/>
      <c r="U303"/>
    </row>
    <row r="304" spans="1:21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21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21" ht="23.25" x14ac:dyDescent="0.35">
      <c r="C306" s="420"/>
      <c r="D306" s="421"/>
      <c r="E306" s="420"/>
      <c r="F306" s="420"/>
      <c r="G306" s="420"/>
      <c r="H306" s="420"/>
      <c r="I306" s="420"/>
      <c r="J306" s="420"/>
      <c r="K306" s="420"/>
      <c r="L306" s="420"/>
      <c r="M306" s="420"/>
      <c r="N306" s="420"/>
      <c r="O306" s="420"/>
      <c r="P306" s="420"/>
      <c r="Q306" s="420"/>
      <c r="R306" s="420"/>
    </row>
    <row r="307" spans="1:21" ht="15.75" x14ac:dyDescent="0.25">
      <c r="C307" s="373" t="s">
        <v>225</v>
      </c>
      <c r="D307" s="373"/>
      <c r="E307" s="373"/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73"/>
      <c r="R307" s="373"/>
    </row>
    <row r="308" spans="1:21" x14ac:dyDescent="0.25">
      <c r="C308" s="12" t="str">
        <f>C277</f>
        <v>PERIODO DEL 1 AL 15 DE MARZO DE 2020</v>
      </c>
      <c r="D308" s="6"/>
      <c r="E308" s="374"/>
      <c r="F308" s="375"/>
      <c r="G308" s="217"/>
      <c r="H308" s="217"/>
      <c r="I308" s="217"/>
      <c r="J308" s="218"/>
      <c r="K308" s="218"/>
      <c r="L308" s="217"/>
      <c r="M308" s="217"/>
      <c r="N308" s="218"/>
      <c r="O308" s="217"/>
      <c r="P308" s="217"/>
      <c r="Q308" s="217"/>
      <c r="R308" s="375"/>
    </row>
    <row r="309" spans="1:21" ht="27" x14ac:dyDescent="0.25">
      <c r="C309" s="14" t="s">
        <v>7</v>
      </c>
      <c r="D309" s="15" t="s">
        <v>8</v>
      </c>
      <c r="E309" s="14" t="s">
        <v>9</v>
      </c>
      <c r="F309" s="14" t="s">
        <v>10</v>
      </c>
      <c r="G309" s="14" t="s">
        <v>11</v>
      </c>
      <c r="H309" s="14"/>
      <c r="I309" s="14"/>
      <c r="J309" s="16" t="s">
        <v>12</v>
      </c>
      <c r="K309" s="17" t="s">
        <v>13</v>
      </c>
      <c r="L309" s="14" t="s">
        <v>14</v>
      </c>
      <c r="M309" s="18" t="s">
        <v>15</v>
      </c>
      <c r="N309" s="18" t="s">
        <v>39</v>
      </c>
      <c r="O309" s="19" t="s">
        <v>17</v>
      </c>
      <c r="P309" s="19" t="s">
        <v>18</v>
      </c>
      <c r="Q309" s="20" t="s">
        <v>19</v>
      </c>
      <c r="R309" s="14" t="s">
        <v>20</v>
      </c>
    </row>
    <row r="310" spans="1:21" ht="26.25" customHeight="1" x14ac:dyDescent="0.25">
      <c r="A310" s="30" t="s">
        <v>226</v>
      </c>
      <c r="C310" s="189" t="s">
        <v>227</v>
      </c>
      <c r="D310" s="190" t="s">
        <v>228</v>
      </c>
      <c r="E310" s="118">
        <v>113</v>
      </c>
      <c r="F310" s="191">
        <v>15</v>
      </c>
      <c r="G310" s="26">
        <v>2957.13</v>
      </c>
      <c r="H310" s="26">
        <f t="shared" ref="H310:H316" si="36">G310*2</f>
        <v>5914.26</v>
      </c>
      <c r="I310" s="26">
        <f>J310*24*5</f>
        <v>17741.580000000002</v>
      </c>
      <c r="J310" s="73">
        <f t="shared" ref="J310:J318" si="37">G310*0.05-0.01</f>
        <v>147.84650000000002</v>
      </c>
      <c r="K310" s="73"/>
      <c r="L310" s="311">
        <v>54.99</v>
      </c>
      <c r="M310" s="311">
        <v>145.35</v>
      </c>
      <c r="N310" s="312">
        <v>0.01</v>
      </c>
      <c r="O310" s="308">
        <v>0</v>
      </c>
      <c r="P310" s="308"/>
      <c r="Q310" s="26">
        <f>G310+J310-L310+N310-O310-P310+K310</f>
        <v>3049.9965000000007</v>
      </c>
      <c r="R310" s="310"/>
      <c r="T310" s="34" t="s">
        <v>229</v>
      </c>
    </row>
    <row r="311" spans="1:21" ht="26.25" customHeight="1" x14ac:dyDescent="0.25">
      <c r="A311" s="30" t="s">
        <v>230</v>
      </c>
      <c r="C311" s="189" t="s">
        <v>231</v>
      </c>
      <c r="D311" s="190" t="s">
        <v>228</v>
      </c>
      <c r="E311" s="118">
        <v>113</v>
      </c>
      <c r="F311" s="191">
        <v>15</v>
      </c>
      <c r="G311" s="26">
        <v>3114.8355000000001</v>
      </c>
      <c r="H311" s="26">
        <f t="shared" si="36"/>
        <v>6229.6710000000003</v>
      </c>
      <c r="I311" s="26">
        <f>J311*24</f>
        <v>3737.5626000000007</v>
      </c>
      <c r="J311" s="73">
        <f t="shared" si="37"/>
        <v>155.73177500000003</v>
      </c>
      <c r="K311" s="73"/>
      <c r="L311" s="311">
        <v>92.392374400000023</v>
      </c>
      <c r="M311" s="311">
        <v>125.1</v>
      </c>
      <c r="N311" s="312">
        <v>0.01</v>
      </c>
      <c r="O311" s="308">
        <v>0</v>
      </c>
      <c r="P311" s="308"/>
      <c r="Q311" s="26">
        <f t="shared" ref="Q311:Q316" si="38">G311+J311-L311+N311-O311-P311+K311</f>
        <v>3178.1849006000007</v>
      </c>
      <c r="R311" s="310"/>
    </row>
    <row r="312" spans="1:21" ht="26.25" customHeight="1" x14ac:dyDescent="0.25">
      <c r="A312" s="30" t="s">
        <v>232</v>
      </c>
      <c r="C312" s="189" t="s">
        <v>233</v>
      </c>
      <c r="D312" s="190" t="s">
        <v>228</v>
      </c>
      <c r="E312" s="118">
        <v>113</v>
      </c>
      <c r="F312" s="191">
        <v>15</v>
      </c>
      <c r="G312" s="26">
        <v>2957.13</v>
      </c>
      <c r="H312" s="26">
        <f t="shared" si="36"/>
        <v>5914.26</v>
      </c>
      <c r="I312" s="26">
        <f>J312*24*2</f>
        <v>7096.6320000000014</v>
      </c>
      <c r="J312" s="73">
        <f t="shared" si="37"/>
        <v>147.84650000000002</v>
      </c>
      <c r="K312" s="73"/>
      <c r="L312" s="311">
        <v>54.99</v>
      </c>
      <c r="M312" s="311">
        <v>145.35</v>
      </c>
      <c r="N312" s="422">
        <v>0.01</v>
      </c>
      <c r="O312" s="423">
        <v>0</v>
      </c>
      <c r="P312" s="423"/>
      <c r="Q312" s="26">
        <f t="shared" si="38"/>
        <v>3049.9965000000007</v>
      </c>
      <c r="R312" s="310"/>
    </row>
    <row r="313" spans="1:21" ht="26.25" customHeight="1" x14ac:dyDescent="0.25">
      <c r="A313" s="30" t="s">
        <v>234</v>
      </c>
      <c r="C313" s="189" t="s">
        <v>235</v>
      </c>
      <c r="D313" s="190" t="s">
        <v>228</v>
      </c>
      <c r="E313" s="118">
        <v>113</v>
      </c>
      <c r="F313" s="191">
        <v>15</v>
      </c>
      <c r="G313" s="26">
        <v>2957.13</v>
      </c>
      <c r="H313" s="26">
        <f t="shared" si="36"/>
        <v>5914.26</v>
      </c>
      <c r="I313" s="26">
        <f>J313*24*2</f>
        <v>7096.6320000000014</v>
      </c>
      <c r="J313" s="73">
        <f t="shared" si="37"/>
        <v>147.84650000000002</v>
      </c>
      <c r="K313" s="73"/>
      <c r="L313" s="311">
        <v>54.99</v>
      </c>
      <c r="M313" s="311">
        <v>145.35</v>
      </c>
      <c r="N313" s="422">
        <v>0.01</v>
      </c>
      <c r="O313" s="423">
        <v>0</v>
      </c>
      <c r="P313" s="423"/>
      <c r="Q313" s="26">
        <f t="shared" si="38"/>
        <v>3049.9965000000007</v>
      </c>
      <c r="R313" s="310"/>
      <c r="S313" s="366"/>
    </row>
    <row r="314" spans="1:21" ht="25.5" customHeight="1" x14ac:dyDescent="0.25">
      <c r="A314" s="30"/>
      <c r="C314" s="189" t="s">
        <v>236</v>
      </c>
      <c r="D314" s="190" t="s">
        <v>228</v>
      </c>
      <c r="E314" s="118">
        <v>113</v>
      </c>
      <c r="F314" s="191">
        <v>15</v>
      </c>
      <c r="G314" s="26">
        <v>2957.13</v>
      </c>
      <c r="H314" s="26">
        <f t="shared" si="36"/>
        <v>5914.26</v>
      </c>
      <c r="I314" s="26">
        <f>J314*24*2</f>
        <v>7096.6320000000014</v>
      </c>
      <c r="J314" s="73">
        <f t="shared" si="37"/>
        <v>147.84650000000002</v>
      </c>
      <c r="K314" s="73"/>
      <c r="L314" s="311">
        <v>54.99</v>
      </c>
      <c r="M314" s="311">
        <v>145.35</v>
      </c>
      <c r="N314" s="422">
        <v>0.01</v>
      </c>
      <c r="O314" s="423">
        <v>0</v>
      </c>
      <c r="P314" s="423"/>
      <c r="Q314" s="26">
        <f t="shared" si="38"/>
        <v>3049.9965000000007</v>
      </c>
      <c r="R314" s="310"/>
      <c r="S314" s="366"/>
    </row>
    <row r="315" spans="1:21" ht="26.25" customHeight="1" x14ac:dyDescent="0.25">
      <c r="A315" s="30" t="s">
        <v>237</v>
      </c>
      <c r="C315" s="189" t="s">
        <v>238</v>
      </c>
      <c r="D315" s="190" t="s">
        <v>228</v>
      </c>
      <c r="E315" s="118">
        <v>113</v>
      </c>
      <c r="F315" s="191">
        <v>15</v>
      </c>
      <c r="G315" s="26">
        <v>2957.13</v>
      </c>
      <c r="H315" s="26">
        <f t="shared" si="36"/>
        <v>5914.26</v>
      </c>
      <c r="I315" s="26">
        <f>J315*24*2</f>
        <v>7096.6320000000014</v>
      </c>
      <c r="J315" s="73">
        <f t="shared" si="37"/>
        <v>147.84650000000002</v>
      </c>
      <c r="K315" s="73"/>
      <c r="L315" s="311">
        <v>54.99</v>
      </c>
      <c r="M315" s="311">
        <v>145.35</v>
      </c>
      <c r="N315" s="422">
        <v>0.01</v>
      </c>
      <c r="O315" s="423">
        <v>0</v>
      </c>
      <c r="P315" s="423"/>
      <c r="Q315" s="26">
        <f t="shared" si="38"/>
        <v>3049.9965000000007</v>
      </c>
      <c r="R315" s="310"/>
      <c r="S315" s="366"/>
    </row>
    <row r="316" spans="1:21" ht="26.25" customHeight="1" x14ac:dyDescent="0.25">
      <c r="A316" s="30" t="s">
        <v>239</v>
      </c>
      <c r="C316" s="424" t="s">
        <v>240</v>
      </c>
      <c r="D316" s="190" t="s">
        <v>241</v>
      </c>
      <c r="E316" s="118">
        <v>113</v>
      </c>
      <c r="F316" s="191">
        <v>15</v>
      </c>
      <c r="G316" s="26">
        <v>3169.08</v>
      </c>
      <c r="H316" s="26">
        <f t="shared" si="36"/>
        <v>6338.16</v>
      </c>
      <c r="I316" s="26">
        <f>J316*24*2</f>
        <v>7605.3120000000008</v>
      </c>
      <c r="J316" s="73">
        <f t="shared" si="37"/>
        <v>158.44400000000002</v>
      </c>
      <c r="K316" s="73"/>
      <c r="L316" s="423">
        <v>98.294175999999993</v>
      </c>
      <c r="M316" s="423">
        <v>125.1</v>
      </c>
      <c r="N316" s="422">
        <v>0.01</v>
      </c>
      <c r="O316" s="423">
        <v>0</v>
      </c>
      <c r="P316" s="423"/>
      <c r="Q316" s="26">
        <f t="shared" si="38"/>
        <v>3229.2398240000002</v>
      </c>
      <c r="R316" s="310"/>
      <c r="S316" s="366"/>
    </row>
    <row r="317" spans="1:21" ht="26.25" customHeight="1" x14ac:dyDescent="0.25">
      <c r="A317" s="30" t="s">
        <v>242</v>
      </c>
      <c r="C317" s="424" t="s">
        <v>243</v>
      </c>
      <c r="D317" s="190" t="s">
        <v>241</v>
      </c>
      <c r="E317" s="118">
        <v>113</v>
      </c>
      <c r="F317" s="191">
        <v>15</v>
      </c>
      <c r="G317" s="26">
        <v>3169.08</v>
      </c>
      <c r="H317" s="26"/>
      <c r="I317" s="26"/>
      <c r="J317" s="73">
        <f t="shared" si="37"/>
        <v>158.44400000000002</v>
      </c>
      <c r="K317" s="73"/>
      <c r="L317" s="423">
        <v>98.294175999999993</v>
      </c>
      <c r="M317" s="423">
        <v>125.1</v>
      </c>
      <c r="N317" s="422">
        <v>0.01</v>
      </c>
      <c r="O317" s="423">
        <v>0</v>
      </c>
      <c r="P317" s="423"/>
      <c r="Q317" s="26">
        <f>G317+J317-L317+N317-O317-P317+K317</f>
        <v>3229.2398240000002</v>
      </c>
      <c r="R317" s="310"/>
      <c r="S317" s="366"/>
      <c r="T317" s="81"/>
    </row>
    <row r="318" spans="1:21" s="53" customFormat="1" ht="26.25" customHeight="1" x14ac:dyDescent="0.25">
      <c r="A318" s="21"/>
      <c r="B318"/>
      <c r="C318" s="165" t="s">
        <v>244</v>
      </c>
      <c r="D318" s="377" t="s">
        <v>245</v>
      </c>
      <c r="E318" s="118">
        <v>113</v>
      </c>
      <c r="F318" s="191">
        <v>15</v>
      </c>
      <c r="G318" s="26">
        <v>2691.5099999999998</v>
      </c>
      <c r="H318" s="26">
        <f>G318*2</f>
        <v>5383.0199999999995</v>
      </c>
      <c r="I318" s="26">
        <f>J318*24*5</f>
        <v>16147.86</v>
      </c>
      <c r="J318" s="73">
        <f t="shared" si="37"/>
        <v>134.56550000000001</v>
      </c>
      <c r="K318" s="73"/>
      <c r="L318" s="311">
        <v>26.09</v>
      </c>
      <c r="M318" s="311">
        <v>145.35</v>
      </c>
      <c r="N318" s="312">
        <v>0.01</v>
      </c>
      <c r="O318" s="308">
        <v>0</v>
      </c>
      <c r="P318" s="308"/>
      <c r="Q318" s="26">
        <f>ROUND(G318+J318-L318+N318-O318-P318,0)+K318</f>
        <v>2800</v>
      </c>
      <c r="R318" s="381"/>
      <c r="S318" s="2"/>
      <c r="T318"/>
      <c r="U318"/>
    </row>
    <row r="319" spans="1:21" ht="20.25" customHeight="1" thickBot="1" x14ac:dyDescent="0.3">
      <c r="C319" s="407"/>
      <c r="D319" s="383"/>
      <c r="F319" s="379" t="s">
        <v>31</v>
      </c>
      <c r="G319" s="226">
        <f>SUM(G310:G318)</f>
        <v>26930.155500000004</v>
      </c>
      <c r="H319" s="226">
        <f t="shared" ref="H319:Q319" si="39">SUM(H310:H318)</f>
        <v>47522.151000000005</v>
      </c>
      <c r="I319" s="226">
        <f t="shared" si="39"/>
        <v>73618.842600000004</v>
      </c>
      <c r="J319" s="226">
        <f>SUM(J310:J318)</f>
        <v>1346.4177749999999</v>
      </c>
      <c r="K319" s="226">
        <f>SUM(K310:K318)</f>
        <v>0</v>
      </c>
      <c r="L319" s="226">
        <f t="shared" si="39"/>
        <v>590.02072640000006</v>
      </c>
      <c r="M319" s="226"/>
      <c r="N319" s="226">
        <f t="shared" si="39"/>
        <v>0.09</v>
      </c>
      <c r="O319" s="226">
        <f t="shared" si="39"/>
        <v>0</v>
      </c>
      <c r="P319" s="226">
        <f>SUM(P310:P318)</f>
        <v>0</v>
      </c>
      <c r="Q319" s="226">
        <f t="shared" si="39"/>
        <v>27686.647048600003</v>
      </c>
      <c r="R319" s="408"/>
      <c r="S319" s="366"/>
    </row>
    <row r="320" spans="1:21" ht="20.25" customHeight="1" x14ac:dyDescent="0.25">
      <c r="C320" s="407"/>
      <c r="D320" s="383"/>
      <c r="E320" s="111"/>
      <c r="F320" s="374"/>
      <c r="G320" s="217"/>
      <c r="H320" s="217"/>
      <c r="I320" s="217"/>
      <c r="J320" s="411"/>
      <c r="K320" s="411"/>
      <c r="L320" s="217"/>
      <c r="M320" s="217"/>
      <c r="N320" s="218"/>
      <c r="O320" s="217"/>
      <c r="P320" s="217"/>
      <c r="Q320" s="365"/>
      <c r="R320" s="408"/>
      <c r="S320" s="366"/>
    </row>
    <row r="321" spans="1:21" ht="20.25" customHeight="1" x14ac:dyDescent="0.25">
      <c r="C321" s="373" t="s">
        <v>246</v>
      </c>
      <c r="D321" s="373"/>
      <c r="E321" s="373"/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73"/>
      <c r="R321" s="373"/>
      <c r="S321" s="366"/>
    </row>
    <row r="322" spans="1:21" ht="20.25" customHeight="1" x14ac:dyDescent="0.25">
      <c r="C322" s="12" t="str">
        <f>C308</f>
        <v>PERIODO DEL 1 AL 15 DE MARZO DE 2020</v>
      </c>
      <c r="D322" s="6"/>
      <c r="E322" s="374"/>
      <c r="F322" s="375"/>
      <c r="G322" s="217"/>
      <c r="H322" s="217"/>
      <c r="I322" s="217"/>
      <c r="J322" s="218"/>
      <c r="K322" s="218"/>
      <c r="L322" s="217"/>
      <c r="M322" s="217"/>
      <c r="N322" s="218"/>
      <c r="O322" s="217"/>
      <c r="P322" s="217"/>
      <c r="Q322" s="217"/>
      <c r="R322" s="375"/>
      <c r="S322" s="366"/>
    </row>
    <row r="323" spans="1:21" ht="27" x14ac:dyDescent="0.25">
      <c r="C323" s="14" t="s">
        <v>7</v>
      </c>
      <c r="D323" s="15" t="s">
        <v>8</v>
      </c>
      <c r="E323" s="14" t="s">
        <v>9</v>
      </c>
      <c r="F323" s="14" t="s">
        <v>10</v>
      </c>
      <c r="G323" s="14" t="s">
        <v>11</v>
      </c>
      <c r="H323" s="14"/>
      <c r="I323" s="14"/>
      <c r="J323" s="16" t="s">
        <v>12</v>
      </c>
      <c r="K323" s="17" t="s">
        <v>13</v>
      </c>
      <c r="L323" s="14" t="s">
        <v>14</v>
      </c>
      <c r="M323" s="18" t="s">
        <v>15</v>
      </c>
      <c r="N323" s="18" t="s">
        <v>39</v>
      </c>
      <c r="O323" s="19" t="s">
        <v>17</v>
      </c>
      <c r="P323" s="19" t="s">
        <v>18</v>
      </c>
      <c r="Q323" s="20" t="s">
        <v>19</v>
      </c>
      <c r="R323" s="14" t="s">
        <v>20</v>
      </c>
    </row>
    <row r="324" spans="1:21" ht="26.25" customHeight="1" x14ac:dyDescent="0.25">
      <c r="A324" s="30" t="s">
        <v>247</v>
      </c>
      <c r="C324" s="425" t="s">
        <v>248</v>
      </c>
      <c r="D324" s="377" t="s">
        <v>249</v>
      </c>
      <c r="E324" s="118">
        <v>113</v>
      </c>
      <c r="F324" s="184">
        <v>15</v>
      </c>
      <c r="G324" s="26">
        <v>2261.37</v>
      </c>
      <c r="H324" s="26"/>
      <c r="I324" s="26"/>
      <c r="J324" s="73">
        <f>G324*0.05</f>
        <v>113.0685</v>
      </c>
      <c r="K324" s="73"/>
      <c r="L324" s="77">
        <v>0</v>
      </c>
      <c r="M324" s="77">
        <v>174.75</v>
      </c>
      <c r="N324" s="78">
        <v>42.74</v>
      </c>
      <c r="O324" s="77">
        <v>0</v>
      </c>
      <c r="P324" s="77"/>
      <c r="Q324" s="26">
        <f>G324+J324-L324+N324-O324-P324</f>
        <v>2417.1784999999995</v>
      </c>
      <c r="R324" s="376"/>
    </row>
    <row r="325" spans="1:21" ht="26.25" customHeight="1" x14ac:dyDescent="0.25">
      <c r="A325" s="30" t="s">
        <v>250</v>
      </c>
      <c r="C325" s="33" t="s">
        <v>251</v>
      </c>
      <c r="D325" s="377" t="s">
        <v>252</v>
      </c>
      <c r="E325" s="118">
        <v>113</v>
      </c>
      <c r="F325" s="184">
        <v>15</v>
      </c>
      <c r="G325" s="26">
        <v>1029.99</v>
      </c>
      <c r="H325" s="26">
        <f>G325*2</f>
        <v>2059.98</v>
      </c>
      <c r="I325" s="26">
        <f>J325*24*2</f>
        <v>2471.9760000000001</v>
      </c>
      <c r="J325" s="73">
        <f>G325*0.05</f>
        <v>51.499500000000005</v>
      </c>
      <c r="K325" s="73"/>
      <c r="L325" s="311">
        <v>0</v>
      </c>
      <c r="M325" s="311">
        <v>200.7</v>
      </c>
      <c r="N325" s="312">
        <v>147.50008</v>
      </c>
      <c r="O325" s="311">
        <v>0</v>
      </c>
      <c r="P325" s="311"/>
      <c r="Q325" s="26">
        <f>G325+J325-L325+N325-O325-P325</f>
        <v>1228.9895799999999</v>
      </c>
      <c r="R325" s="381"/>
    </row>
    <row r="326" spans="1:21" x14ac:dyDescent="0.25">
      <c r="C326" s="30"/>
      <c r="D326" s="426"/>
      <c r="E326" s="30"/>
      <c r="F326" s="30"/>
      <c r="G326" s="30"/>
      <c r="H326" s="30"/>
      <c r="I326" s="30"/>
      <c r="J326" s="427"/>
      <c r="K326" s="427"/>
      <c r="L326" s="30"/>
      <c r="M326" s="30"/>
      <c r="N326" s="427"/>
      <c r="O326" s="30"/>
      <c r="P326" s="30"/>
      <c r="Q326" s="30"/>
      <c r="R326" s="30"/>
      <c r="S326" s="366"/>
    </row>
    <row r="327" spans="1:21" ht="15.75" thickBot="1" x14ac:dyDescent="0.3">
      <c r="C327" s="382"/>
      <c r="D327" s="383"/>
      <c r="E327" s="384"/>
      <c r="F327" s="379" t="s">
        <v>31</v>
      </c>
      <c r="G327" s="226">
        <f>SUM(G324:G326)</f>
        <v>3291.3599999999997</v>
      </c>
      <c r="H327" s="226">
        <f t="shared" ref="H327:Q327" si="40">SUM(H324:H326)</f>
        <v>2059.98</v>
      </c>
      <c r="I327" s="226">
        <f t="shared" si="40"/>
        <v>2471.9760000000001</v>
      </c>
      <c r="J327" s="428">
        <f>SUM(J324:J326)</f>
        <v>164.56800000000001</v>
      </c>
      <c r="K327" s="428">
        <f>SUM(K324:K326)</f>
        <v>0</v>
      </c>
      <c r="L327" s="226">
        <f t="shared" si="40"/>
        <v>0</v>
      </c>
      <c r="M327" s="226"/>
      <c r="N327" s="428">
        <f>SUM(N324:N326)</f>
        <v>190.24008000000001</v>
      </c>
      <c r="O327" s="428">
        <f t="shared" ref="O327" si="41">SUM(O324:O326)</f>
        <v>0</v>
      </c>
      <c r="P327" s="428">
        <f>SUM(P324:P326)</f>
        <v>0</v>
      </c>
      <c r="Q327" s="226">
        <f t="shared" si="40"/>
        <v>3646.1680799999995</v>
      </c>
      <c r="R327" s="375"/>
      <c r="S327" s="366"/>
    </row>
    <row r="328" spans="1:21" x14ac:dyDescent="0.25">
      <c r="C328" s="87"/>
      <c r="E328" s="38"/>
      <c r="S328" s="366"/>
    </row>
    <row r="329" spans="1:21" s="53" customFormat="1" x14ac:dyDescent="0.25">
      <c r="B329"/>
      <c r="C329" s="87"/>
      <c r="D329" s="88"/>
      <c r="E329" s="38"/>
      <c r="F329"/>
      <c r="G329"/>
      <c r="H329"/>
      <c r="I329"/>
      <c r="J329" s="49"/>
      <c r="K329" s="49"/>
      <c r="L329"/>
      <c r="M329"/>
      <c r="N329" s="49"/>
      <c r="O329"/>
      <c r="P329"/>
      <c r="Q329"/>
      <c r="R329"/>
      <c r="S329" s="2"/>
      <c r="T329"/>
      <c r="U329"/>
    </row>
    <row r="330" spans="1:21" s="53" customFormat="1" ht="15.75" thickBot="1" x14ac:dyDescent="0.3">
      <c r="B330"/>
      <c r="C330" s="44"/>
      <c r="D330" s="46"/>
      <c r="E330" s="47"/>
      <c r="F330"/>
      <c r="G330"/>
      <c r="H330" s="45"/>
      <c r="I330" s="45"/>
      <c r="J330" s="48"/>
      <c r="K330" s="48"/>
      <c r="L330" s="45"/>
      <c r="M330"/>
      <c r="N330" s="49"/>
      <c r="O330"/>
      <c r="P330"/>
      <c r="Q330"/>
      <c r="R330"/>
      <c r="S330" s="2"/>
      <c r="T330"/>
      <c r="U330"/>
    </row>
    <row r="331" spans="1:21" s="2" customFormat="1" x14ac:dyDescent="0.25">
      <c r="A331"/>
      <c r="B331"/>
      <c r="C331" s="50" t="s">
        <v>32</v>
      </c>
      <c r="D331" s="50"/>
      <c r="E331" s="50"/>
      <c r="F331" s="50"/>
      <c r="H331" s="51"/>
      <c r="I331" s="51"/>
      <c r="J331" s="52" t="s">
        <v>33</v>
      </c>
      <c r="K331" s="52"/>
      <c r="L331" s="52"/>
      <c r="M331" s="38"/>
      <c r="N331"/>
      <c r="O331"/>
      <c r="P331"/>
      <c r="Q331" s="52" t="s">
        <v>34</v>
      </c>
      <c r="R331" s="52"/>
      <c r="T331"/>
      <c r="U331"/>
    </row>
    <row r="332" spans="1:21" s="53" customFormat="1" x14ac:dyDescent="0.25">
      <c r="B332"/>
      <c r="C332" s="50" t="s">
        <v>35</v>
      </c>
      <c r="D332" s="50"/>
      <c r="E332" s="50"/>
      <c r="F332" s="50"/>
      <c r="G332" s="50" t="s">
        <v>36</v>
      </c>
      <c r="H332" s="50"/>
      <c r="I332" s="50"/>
      <c r="J332" s="50"/>
      <c r="K332" s="50"/>
      <c r="L332" s="50"/>
      <c r="M332" s="50"/>
      <c r="N332" s="50"/>
      <c r="O332"/>
      <c r="P332"/>
      <c r="Q332" s="50" t="s">
        <v>37</v>
      </c>
      <c r="R332" s="50"/>
      <c r="S332" s="2"/>
      <c r="T332"/>
      <c r="U332"/>
    </row>
    <row r="333" spans="1:21" s="53" customFormat="1" x14ac:dyDescent="0.25">
      <c r="B333"/>
      <c r="C333" s="87"/>
      <c r="D333" s="55"/>
      <c r="E333" s="38"/>
      <c r="F333"/>
      <c r="G333" s="38"/>
      <c r="H333" s="38"/>
      <c r="I333" s="38"/>
      <c r="J333" s="56"/>
      <c r="K333" s="56"/>
      <c r="L333" s="38"/>
      <c r="M333" s="38"/>
      <c r="N333" s="56"/>
      <c r="O333"/>
      <c r="P333"/>
      <c r="Q333" s="38"/>
      <c r="R333" s="38"/>
      <c r="S333" s="2"/>
      <c r="T333"/>
      <c r="U333"/>
    </row>
    <row r="334" spans="1:21" s="53" customFormat="1" x14ac:dyDescent="0.25">
      <c r="B334"/>
      <c r="C334" s="87"/>
      <c r="D334" s="55"/>
      <c r="E334" s="38"/>
      <c r="F334"/>
      <c r="G334" s="38"/>
      <c r="H334" s="38"/>
      <c r="I334" s="38"/>
      <c r="J334" s="56"/>
      <c r="K334" s="56"/>
      <c r="L334" s="38"/>
      <c r="M334" s="38"/>
      <c r="N334" s="56"/>
      <c r="O334"/>
      <c r="P334"/>
      <c r="Q334" s="38"/>
      <c r="R334" s="38"/>
      <c r="S334" s="2"/>
      <c r="T334"/>
      <c r="U334"/>
    </row>
    <row r="335" spans="1:21" s="53" customFormat="1" x14ac:dyDescent="0.25">
      <c r="B335"/>
      <c r="C335" s="87"/>
      <c r="D335" s="55"/>
      <c r="E335" s="38"/>
      <c r="F335"/>
      <c r="G335" s="38"/>
      <c r="H335" s="38"/>
      <c r="I335" s="38"/>
      <c r="J335" s="56"/>
      <c r="K335" s="56"/>
      <c r="L335" s="38"/>
      <c r="M335" s="38"/>
      <c r="N335" s="56"/>
      <c r="O335"/>
      <c r="P335"/>
      <c r="Q335" s="38"/>
      <c r="R335" s="38"/>
      <c r="S335" s="2"/>
      <c r="T335"/>
      <c r="U335"/>
    </row>
    <row r="336" spans="1:21" s="53" customFormat="1" x14ac:dyDescent="0.25">
      <c r="B336"/>
      <c r="C336" s="87"/>
      <c r="D336" s="55"/>
      <c r="E336" s="38"/>
      <c r="F336"/>
      <c r="G336" s="38"/>
      <c r="H336" s="38"/>
      <c r="I336" s="38"/>
      <c r="J336" s="56"/>
      <c r="K336" s="56"/>
      <c r="L336" s="38"/>
      <c r="M336" s="38"/>
      <c r="N336" s="56"/>
      <c r="O336"/>
      <c r="P336"/>
      <c r="Q336" s="38"/>
      <c r="R336" s="38"/>
      <c r="S336" s="2"/>
      <c r="T336"/>
      <c r="U336"/>
    </row>
    <row r="337" spans="1:21" s="53" customFormat="1" x14ac:dyDescent="0.25">
      <c r="B337"/>
      <c r="C337" s="87"/>
      <c r="D337" s="55"/>
      <c r="E337" s="38"/>
      <c r="F337"/>
      <c r="G337" s="38"/>
      <c r="H337" s="38"/>
      <c r="I337" s="38"/>
      <c r="J337" s="56"/>
      <c r="K337" s="56"/>
      <c r="L337" s="38"/>
      <c r="M337" s="38"/>
      <c r="N337" s="56"/>
      <c r="O337"/>
      <c r="P337"/>
      <c r="Q337" s="38"/>
      <c r="R337" s="38"/>
      <c r="S337" s="2"/>
      <c r="T337"/>
      <c r="U337"/>
    </row>
    <row r="338" spans="1:21" ht="29.25" x14ac:dyDescent="0.5">
      <c r="C338" s="1" t="s">
        <v>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21" ht="23.25" x14ac:dyDescent="0.35">
      <c r="C339" s="3" t="s">
        <v>1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21" ht="23.25" x14ac:dyDescent="0.35">
      <c r="C340" s="420"/>
      <c r="D340" s="421"/>
      <c r="E340" s="420"/>
      <c r="F340" s="420"/>
      <c r="G340" s="420"/>
      <c r="H340" s="420"/>
      <c r="I340" s="420"/>
      <c r="J340" s="420"/>
      <c r="K340" s="420"/>
      <c r="L340" s="420"/>
      <c r="M340" s="420"/>
      <c r="N340" s="420"/>
      <c r="O340" s="420"/>
      <c r="P340" s="420"/>
      <c r="Q340" s="420"/>
      <c r="R340" s="420"/>
    </row>
    <row r="341" spans="1:21" ht="15.75" x14ac:dyDescent="0.25">
      <c r="C341" s="373" t="s">
        <v>253</v>
      </c>
      <c r="D341" s="373"/>
      <c r="E341" s="373"/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73"/>
      <c r="R341" s="373"/>
    </row>
    <row r="342" spans="1:21" x14ac:dyDescent="0.25">
      <c r="C342" s="12" t="str">
        <f>C322</f>
        <v>PERIODO DEL 1 AL 15 DE MARZO DE 2020</v>
      </c>
      <c r="D342" s="6"/>
      <c r="E342" s="374"/>
      <c r="F342" s="375"/>
      <c r="G342" s="217"/>
      <c r="H342" s="217"/>
      <c r="I342" s="217"/>
      <c r="J342" s="218"/>
      <c r="K342" s="218"/>
      <c r="L342" s="217"/>
      <c r="M342" s="217"/>
      <c r="N342" s="218"/>
      <c r="O342" s="217"/>
      <c r="P342" s="217"/>
      <c r="Q342" s="217"/>
      <c r="R342" s="375"/>
    </row>
    <row r="343" spans="1:21" ht="27" x14ac:dyDescent="0.25">
      <c r="C343" s="14" t="s">
        <v>7</v>
      </c>
      <c r="D343" s="15" t="s">
        <v>8</v>
      </c>
      <c r="E343" s="14" t="s">
        <v>9</v>
      </c>
      <c r="F343" s="14" t="s">
        <v>10</v>
      </c>
      <c r="G343" s="14" t="s">
        <v>11</v>
      </c>
      <c r="H343" s="14"/>
      <c r="I343" s="14"/>
      <c r="J343" s="16" t="s">
        <v>12</v>
      </c>
      <c r="K343" s="17" t="s">
        <v>13</v>
      </c>
      <c r="L343" s="14" t="s">
        <v>14</v>
      </c>
      <c r="M343" s="18" t="s">
        <v>15</v>
      </c>
      <c r="N343" s="18" t="s">
        <v>39</v>
      </c>
      <c r="O343" s="19" t="s">
        <v>17</v>
      </c>
      <c r="P343" s="19" t="s">
        <v>18</v>
      </c>
      <c r="Q343" s="20" t="s">
        <v>19</v>
      </c>
      <c r="R343" s="14" t="s">
        <v>20</v>
      </c>
    </row>
    <row r="344" spans="1:21" ht="26.25" customHeight="1" x14ac:dyDescent="0.25">
      <c r="A344" s="30" t="s">
        <v>226</v>
      </c>
      <c r="C344" s="165" t="s">
        <v>254</v>
      </c>
      <c r="D344" s="377" t="s">
        <v>245</v>
      </c>
      <c r="E344" s="118">
        <v>113</v>
      </c>
      <c r="F344" s="191">
        <v>15</v>
      </c>
      <c r="G344" s="26">
        <v>2904</v>
      </c>
      <c r="H344" s="26">
        <f>G344*2</f>
        <v>5808</v>
      </c>
      <c r="I344" s="26">
        <f>J344*24*5</f>
        <v>17422.800000000003</v>
      </c>
      <c r="J344" s="73">
        <f>G344*0.05-0.01</f>
        <v>145.19000000000003</v>
      </c>
      <c r="K344" s="73"/>
      <c r="L344" s="311">
        <v>49.2</v>
      </c>
      <c r="M344" s="311">
        <v>145.35</v>
      </c>
      <c r="N344" s="312">
        <v>0.01</v>
      </c>
      <c r="O344" s="308">
        <v>0</v>
      </c>
      <c r="P344" s="308"/>
      <c r="Q344" s="26">
        <f>ROUND(G344+J344-L344+N344-O344-P344,0)</f>
        <v>3000</v>
      </c>
      <c r="R344" s="310"/>
      <c r="T344" s="34" t="s">
        <v>229</v>
      </c>
    </row>
    <row r="345" spans="1:21" ht="20.25" customHeight="1" thickBot="1" x14ac:dyDescent="0.3">
      <c r="D345" s="383"/>
      <c r="F345" s="379" t="s">
        <v>31</v>
      </c>
      <c r="G345" s="226">
        <f t="shared" ref="G345:Q345" si="42">SUM(G344:G344)</f>
        <v>2904</v>
      </c>
      <c r="H345" s="226">
        <f t="shared" si="42"/>
        <v>5808</v>
      </c>
      <c r="I345" s="226">
        <f t="shared" si="42"/>
        <v>17422.800000000003</v>
      </c>
      <c r="J345" s="226">
        <f t="shared" si="42"/>
        <v>145.19000000000003</v>
      </c>
      <c r="K345" s="226">
        <f>SUM(K344:K344)</f>
        <v>0</v>
      </c>
      <c r="L345" s="226">
        <f t="shared" si="42"/>
        <v>49.2</v>
      </c>
      <c r="M345" s="226"/>
      <c r="N345" s="226">
        <f t="shared" si="42"/>
        <v>0.01</v>
      </c>
      <c r="O345" s="226">
        <f t="shared" si="42"/>
        <v>0</v>
      </c>
      <c r="P345" s="226">
        <f t="shared" si="42"/>
        <v>0</v>
      </c>
      <c r="Q345" s="226">
        <f t="shared" si="42"/>
        <v>3000</v>
      </c>
      <c r="R345" s="408"/>
      <c r="S345" s="366"/>
    </row>
    <row r="346" spans="1:21" ht="20.25" customHeight="1" x14ac:dyDescent="0.25">
      <c r="C346" s="407"/>
      <c r="D346" s="383"/>
      <c r="E346" s="111"/>
      <c r="F346" s="374"/>
      <c r="G346" s="217"/>
      <c r="H346" s="217"/>
      <c r="I346" s="217"/>
      <c r="J346" s="411"/>
      <c r="K346" s="411"/>
      <c r="L346" s="217"/>
      <c r="M346" s="217"/>
      <c r="N346" s="218"/>
      <c r="O346" s="217"/>
      <c r="P346" s="217"/>
      <c r="Q346" s="365"/>
      <c r="R346" s="408"/>
      <c r="S346" s="366"/>
    </row>
    <row r="347" spans="1:21" ht="20.25" customHeight="1" x14ac:dyDescent="0.25">
      <c r="C347" s="407"/>
      <c r="D347" s="383"/>
      <c r="E347" s="111"/>
      <c r="F347" s="374"/>
      <c r="G347" s="217"/>
      <c r="H347" s="217"/>
      <c r="I347" s="217"/>
      <c r="J347" s="411"/>
      <c r="K347" s="411"/>
      <c r="L347" s="217"/>
      <c r="M347" s="217"/>
      <c r="N347" s="218"/>
      <c r="O347" s="217"/>
      <c r="P347" s="217"/>
      <c r="Q347" s="365"/>
      <c r="R347" s="408"/>
      <c r="S347" s="366"/>
    </row>
    <row r="348" spans="1:21" ht="15.75" x14ac:dyDescent="0.25">
      <c r="C348" s="373" t="s">
        <v>255</v>
      </c>
      <c r="D348" s="373"/>
      <c r="E348" s="373"/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73"/>
      <c r="R348" s="373"/>
    </row>
    <row r="349" spans="1:21" x14ac:dyDescent="0.25">
      <c r="C349" s="12" t="str">
        <f>C322</f>
        <v>PERIODO DEL 1 AL 15 DE MARZO DE 2020</v>
      </c>
      <c r="D349" s="6"/>
      <c r="E349" s="374"/>
      <c r="F349" s="375"/>
      <c r="G349" s="217"/>
      <c r="H349" s="217"/>
      <c r="I349" s="217"/>
      <c r="J349" s="218"/>
      <c r="K349" s="218"/>
      <c r="L349" s="217"/>
      <c r="M349" s="217"/>
      <c r="N349" s="218"/>
      <c r="O349" s="217"/>
      <c r="P349" s="217"/>
      <c r="Q349" s="217"/>
      <c r="R349" s="375"/>
    </row>
    <row r="350" spans="1:21" ht="27" x14ac:dyDescent="0.25">
      <c r="C350" s="14" t="s">
        <v>7</v>
      </c>
      <c r="D350" s="15" t="s">
        <v>8</v>
      </c>
      <c r="E350" s="14" t="s">
        <v>9</v>
      </c>
      <c r="F350" s="14" t="s">
        <v>10</v>
      </c>
      <c r="G350" s="14" t="s">
        <v>11</v>
      </c>
      <c r="H350" s="14"/>
      <c r="I350" s="14"/>
      <c r="J350" s="16" t="s">
        <v>12</v>
      </c>
      <c r="K350" s="17" t="s">
        <v>13</v>
      </c>
      <c r="L350" s="14" t="s">
        <v>14</v>
      </c>
      <c r="M350" s="18" t="s">
        <v>15</v>
      </c>
      <c r="N350" s="18" t="s">
        <v>39</v>
      </c>
      <c r="O350" s="19" t="s">
        <v>17</v>
      </c>
      <c r="P350" s="19" t="s">
        <v>18</v>
      </c>
      <c r="Q350" s="20" t="s">
        <v>19</v>
      </c>
      <c r="R350" s="14" t="s">
        <v>20</v>
      </c>
    </row>
    <row r="351" spans="1:21" ht="18" x14ac:dyDescent="0.25">
      <c r="C351" s="165" t="s">
        <v>256</v>
      </c>
      <c r="D351" s="377" t="s">
        <v>257</v>
      </c>
      <c r="E351" s="118">
        <v>113</v>
      </c>
      <c r="F351" s="184">
        <v>15</v>
      </c>
      <c r="G351" s="26">
        <v>4450.1000000000004</v>
      </c>
      <c r="H351" s="26">
        <f>G351*2</f>
        <v>8900.2000000000007</v>
      </c>
      <c r="I351" s="26">
        <f>J351*24</f>
        <v>5340.1200000000008</v>
      </c>
      <c r="J351" s="73">
        <f>G351*0.05</f>
        <v>222.50500000000002</v>
      </c>
      <c r="K351" s="73"/>
      <c r="L351" s="77">
        <v>372.6</v>
      </c>
      <c r="M351" s="77">
        <v>0</v>
      </c>
      <c r="N351" s="78">
        <v>0</v>
      </c>
      <c r="O351" s="77">
        <v>0</v>
      </c>
      <c r="P351" s="77"/>
      <c r="Q351" s="26">
        <f>ROUND(G351+J351-L351+N351-O351-P351,0)+K351</f>
        <v>4300</v>
      </c>
      <c r="R351" s="376"/>
    </row>
    <row r="352" spans="1:21" ht="26.25" customHeight="1" x14ac:dyDescent="0.25">
      <c r="A352" s="30" t="s">
        <v>258</v>
      </c>
      <c r="C352" s="165" t="s">
        <v>259</v>
      </c>
      <c r="D352" s="377" t="s">
        <v>260</v>
      </c>
      <c r="E352" s="118">
        <v>113</v>
      </c>
      <c r="F352" s="184">
        <v>15</v>
      </c>
      <c r="G352" s="26">
        <v>4120.91</v>
      </c>
      <c r="H352" s="26">
        <f>G352*2</f>
        <v>8241.82</v>
      </c>
      <c r="I352" s="26">
        <f>J352*24</f>
        <v>4945.0920000000006</v>
      </c>
      <c r="J352" s="73">
        <f>G352*0.05</f>
        <v>206.0455</v>
      </c>
      <c r="K352" s="73"/>
      <c r="L352" s="77">
        <v>326.95999999999998</v>
      </c>
      <c r="M352" s="77">
        <v>0</v>
      </c>
      <c r="N352" s="78">
        <v>0</v>
      </c>
      <c r="O352" s="77">
        <v>0</v>
      </c>
      <c r="P352" s="77"/>
      <c r="Q352" s="26">
        <f>G352+J352-L352+N352-O352-P352+K352</f>
        <v>3999.9955</v>
      </c>
      <c r="R352" s="376"/>
    </row>
    <row r="353" spans="1:21" ht="26.25" customHeight="1" x14ac:dyDescent="0.25">
      <c r="A353" s="30" t="s">
        <v>226</v>
      </c>
      <c r="C353" s="189" t="s">
        <v>261</v>
      </c>
      <c r="D353" s="377" t="s">
        <v>260</v>
      </c>
      <c r="E353" s="118">
        <v>113</v>
      </c>
      <c r="F353" s="191">
        <v>15</v>
      </c>
      <c r="G353" s="26">
        <v>3142.53</v>
      </c>
      <c r="H353" s="26">
        <f>G353*2</f>
        <v>6285.06</v>
      </c>
      <c r="I353" s="26">
        <f>J353*24</f>
        <v>3772.4760000000006</v>
      </c>
      <c r="J353" s="73">
        <f>G353*0.05+0.07-0.01</f>
        <v>157.18650000000002</v>
      </c>
      <c r="K353" s="73"/>
      <c r="L353" s="77">
        <v>95.405536000000012</v>
      </c>
      <c r="M353" s="77">
        <v>125.1</v>
      </c>
      <c r="N353" s="78">
        <v>0.01</v>
      </c>
      <c r="O353" s="77">
        <v>0</v>
      </c>
      <c r="P353" s="77"/>
      <c r="Q353" s="26">
        <f>G353+J353-L353+N353-O353-P353+K353+0.05</f>
        <v>3204.3709640000006</v>
      </c>
      <c r="R353" s="310"/>
      <c r="T353" s="34" t="s">
        <v>229</v>
      </c>
    </row>
    <row r="354" spans="1:21" ht="20.25" customHeight="1" thickBot="1" x14ac:dyDescent="0.3">
      <c r="C354" s="407"/>
      <c r="D354" s="383"/>
      <c r="F354" s="379" t="s">
        <v>31</v>
      </c>
      <c r="G354" s="226">
        <f>SUM(G351:G353)</f>
        <v>11713.54</v>
      </c>
      <c r="H354" s="226">
        <f t="shared" ref="H354:Q354" si="43">SUM(H351:H353)</f>
        <v>23427.08</v>
      </c>
      <c r="I354" s="226">
        <f t="shared" si="43"/>
        <v>14057.688000000002</v>
      </c>
      <c r="J354" s="226">
        <f t="shared" si="43"/>
        <v>585.73700000000008</v>
      </c>
      <c r="K354" s="226">
        <f>SUM(K351:K353)</f>
        <v>0</v>
      </c>
      <c r="L354" s="226">
        <f t="shared" si="43"/>
        <v>794.96553599999993</v>
      </c>
      <c r="M354" s="226"/>
      <c r="N354" s="226">
        <f t="shared" si="43"/>
        <v>0.01</v>
      </c>
      <c r="O354" s="226">
        <f t="shared" si="43"/>
        <v>0</v>
      </c>
      <c r="P354" s="226">
        <f>SUM(P351:P353)</f>
        <v>0</v>
      </c>
      <c r="Q354" s="226">
        <f t="shared" si="43"/>
        <v>11504.366464000002</v>
      </c>
      <c r="R354" s="408"/>
      <c r="S354" s="366"/>
    </row>
    <row r="355" spans="1:21" ht="20.25" customHeight="1" x14ac:dyDescent="0.25">
      <c r="C355" s="407"/>
      <c r="D355" s="383"/>
      <c r="E355" s="111"/>
      <c r="F355" s="374"/>
      <c r="G355" s="217"/>
      <c r="H355" s="217"/>
      <c r="I355" s="217"/>
      <c r="J355" s="411"/>
      <c r="K355" s="411"/>
      <c r="L355" s="217"/>
      <c r="M355" s="217"/>
      <c r="N355" s="218"/>
      <c r="O355" s="217"/>
      <c r="P355" s="217"/>
      <c r="Q355" s="365"/>
      <c r="R355" s="408"/>
      <c r="S355" s="366"/>
    </row>
    <row r="356" spans="1:21" ht="15.75" thickBot="1" x14ac:dyDescent="0.3">
      <c r="C356" s="87"/>
      <c r="E356" s="38"/>
      <c r="S356" s="366"/>
    </row>
    <row r="357" spans="1:21" ht="15.75" thickBot="1" x14ac:dyDescent="0.3">
      <c r="C357" s="87"/>
      <c r="D357" s="429" t="s">
        <v>262</v>
      </c>
      <c r="E357" s="430"/>
      <c r="F357" s="431">
        <v>85</v>
      </c>
      <c r="G357" s="51"/>
      <c r="H357" s="51"/>
      <c r="I357" s="51"/>
      <c r="J357" s="432"/>
      <c r="K357" s="432"/>
      <c r="L357" s="51"/>
      <c r="M357" s="51"/>
      <c r="N357" s="432"/>
      <c r="O357" s="51"/>
      <c r="P357" s="51"/>
      <c r="Q357" s="433"/>
      <c r="R357" s="2"/>
      <c r="S357"/>
    </row>
    <row r="358" spans="1:21" s="53" customFormat="1" ht="15.75" thickBot="1" x14ac:dyDescent="0.3">
      <c r="B358"/>
      <c r="C358" s="87"/>
      <c r="D358" s="434" t="s">
        <v>263</v>
      </c>
      <c r="E358" s="435"/>
      <c r="F358" s="435"/>
      <c r="G358" s="436">
        <f t="shared" ref="G358:Q358" si="44">+G345+G327+G319+G292+G281+G266+G258+G245+G238+G230+G204+G175+G148+G141+G135+G117+G109+G102+G82+G71+G55+G49+G41+G34+G16+G354</f>
        <v>259839.98799999995</v>
      </c>
      <c r="H358" s="436">
        <f t="shared" si="44"/>
        <v>268187.30600000004</v>
      </c>
      <c r="I358" s="436">
        <f t="shared" si="44"/>
        <v>261938.10960000003</v>
      </c>
      <c r="J358" s="436">
        <f t="shared" si="44"/>
        <v>12991.740400000002</v>
      </c>
      <c r="K358" s="436">
        <f t="shared" si="44"/>
        <v>3070.2233333333334</v>
      </c>
      <c r="L358" s="436">
        <f t="shared" si="44"/>
        <v>11217.880518400001</v>
      </c>
      <c r="M358" s="436">
        <f t="shared" si="44"/>
        <v>0</v>
      </c>
      <c r="N358" s="436">
        <f t="shared" si="44"/>
        <v>1969.7255680000001</v>
      </c>
      <c r="O358" s="436">
        <f t="shared" si="44"/>
        <v>0</v>
      </c>
      <c r="P358" s="436">
        <f t="shared" si="44"/>
        <v>3412.5</v>
      </c>
      <c r="Q358" s="436">
        <f t="shared" si="44"/>
        <v>263241.36026493338</v>
      </c>
      <c r="R358" s="2"/>
      <c r="S358"/>
      <c r="T358"/>
    </row>
    <row r="359" spans="1:21" s="53" customFormat="1" x14ac:dyDescent="0.25">
      <c r="B359"/>
      <c r="C359" s="87"/>
      <c r="D359" s="88"/>
      <c r="E359" s="38"/>
      <c r="F359"/>
      <c r="G359"/>
      <c r="H359"/>
      <c r="I359"/>
      <c r="J359" s="49"/>
      <c r="K359" s="49"/>
      <c r="L359"/>
      <c r="M359"/>
      <c r="N359" s="49"/>
      <c r="O359"/>
      <c r="P359"/>
      <c r="Q359"/>
      <c r="R359"/>
      <c r="S359" s="2"/>
      <c r="T359"/>
      <c r="U359"/>
    </row>
    <row r="360" spans="1:21" s="53" customFormat="1" x14ac:dyDescent="0.25">
      <c r="B360"/>
      <c r="C360" s="87"/>
      <c r="D360" s="88"/>
      <c r="E360" s="38"/>
      <c r="F360"/>
      <c r="G360"/>
      <c r="H360"/>
      <c r="I360"/>
      <c r="J360" s="49"/>
      <c r="K360" s="49"/>
      <c r="L360"/>
      <c r="M360"/>
      <c r="N360" s="49"/>
      <c r="O360"/>
      <c r="P360"/>
      <c r="Q360"/>
      <c r="R360"/>
      <c r="S360" s="2"/>
      <c r="T360"/>
      <c r="U360"/>
    </row>
    <row r="361" spans="1:21" s="53" customFormat="1" x14ac:dyDescent="0.25">
      <c r="B361"/>
      <c r="C361" s="87"/>
      <c r="D361" s="88"/>
      <c r="E361" s="38"/>
      <c r="F361"/>
      <c r="G361"/>
      <c r="H361"/>
      <c r="I361"/>
      <c r="J361" s="49"/>
      <c r="K361" s="49"/>
      <c r="L361"/>
      <c r="M361"/>
      <c r="N361" s="49"/>
      <c r="O361"/>
      <c r="P361"/>
      <c r="Q361"/>
      <c r="R361"/>
      <c r="S361" s="2"/>
      <c r="T361"/>
      <c r="U361"/>
    </row>
    <row r="362" spans="1:21" s="53" customFormat="1" ht="15.75" thickBot="1" x14ac:dyDescent="0.3">
      <c r="B362"/>
      <c r="C362" s="44"/>
      <c r="D362" s="153"/>
      <c r="E362" s="437"/>
      <c r="F362"/>
      <c r="G362"/>
      <c r="H362" s="45"/>
      <c r="I362" s="45"/>
      <c r="J362" s="48"/>
      <c r="K362" s="48"/>
      <c r="L362" s="45"/>
      <c r="M362"/>
      <c r="N362" s="49"/>
      <c r="O362"/>
      <c r="P362"/>
      <c r="Q362"/>
      <c r="R362"/>
      <c r="S362" s="2"/>
      <c r="T362"/>
      <c r="U362"/>
    </row>
    <row r="363" spans="1:21" s="2" customFormat="1" x14ac:dyDescent="0.25">
      <c r="A363"/>
      <c r="B363"/>
      <c r="C363" s="50" t="s">
        <v>32</v>
      </c>
      <c r="D363" s="50"/>
      <c r="E363" s="50"/>
      <c r="F363" s="50"/>
      <c r="H363" s="51"/>
      <c r="I363" s="51"/>
      <c r="J363" s="52" t="s">
        <v>33</v>
      </c>
      <c r="K363" s="52"/>
      <c r="L363" s="52"/>
      <c r="M363" s="38"/>
      <c r="N363"/>
      <c r="O363"/>
      <c r="P363"/>
      <c r="Q363" s="52" t="s">
        <v>34</v>
      </c>
      <c r="R363" s="52"/>
      <c r="T363"/>
      <c r="U363"/>
    </row>
    <row r="364" spans="1:21" s="53" customFormat="1" x14ac:dyDescent="0.25">
      <c r="B364"/>
      <c r="C364" s="50" t="s">
        <v>35</v>
      </c>
      <c r="D364" s="50"/>
      <c r="E364" s="50"/>
      <c r="F364" s="50"/>
      <c r="G364" s="50" t="s">
        <v>36</v>
      </c>
      <c r="H364" s="50"/>
      <c r="I364" s="50"/>
      <c r="J364" s="50"/>
      <c r="K364" s="50"/>
      <c r="L364" s="50"/>
      <c r="M364" s="50"/>
      <c r="N364" s="50"/>
      <c r="O364"/>
      <c r="P364"/>
      <c r="Q364" s="50" t="s">
        <v>37</v>
      </c>
      <c r="R364" s="50"/>
      <c r="S364" s="2"/>
      <c r="T364"/>
      <c r="U364"/>
    </row>
    <row r="365" spans="1:21" s="53" customFormat="1" x14ac:dyDescent="0.25">
      <c r="B365"/>
      <c r="C365" s="87"/>
      <c r="D365" s="88"/>
      <c r="E365" s="38"/>
      <c r="F365"/>
      <c r="G365"/>
      <c r="H365"/>
      <c r="I365"/>
      <c r="J365" s="49"/>
      <c r="K365" s="49"/>
      <c r="L365"/>
      <c r="M365"/>
      <c r="N365" s="49"/>
      <c r="O365"/>
      <c r="P365"/>
      <c r="Q365" s="415"/>
      <c r="R365"/>
      <c r="S365" s="2"/>
      <c r="T365"/>
      <c r="U365"/>
    </row>
    <row r="366" spans="1:21" s="53" customFormat="1" x14ac:dyDescent="0.25">
      <c r="B366"/>
      <c r="C366" s="87"/>
      <c r="D366" s="88"/>
      <c r="E366" s="38"/>
      <c r="F366"/>
      <c r="G366"/>
      <c r="H366"/>
      <c r="I366"/>
      <c r="J366" s="49"/>
      <c r="K366" s="49"/>
      <c r="L366"/>
      <c r="M366"/>
      <c r="N366" s="49"/>
      <c r="O366"/>
      <c r="P366"/>
      <c r="Q366" s="415"/>
      <c r="R366"/>
      <c r="S366" s="2"/>
      <c r="T366"/>
      <c r="U366"/>
    </row>
    <row r="367" spans="1:21" s="53" customFormat="1" x14ac:dyDescent="0.25">
      <c r="B367"/>
      <c r="C367" s="87"/>
      <c r="D367" s="88"/>
      <c r="E367" s="38"/>
      <c r="F367"/>
      <c r="G367"/>
      <c r="H367"/>
      <c r="I367"/>
      <c r="J367" s="49"/>
      <c r="K367" s="49"/>
      <c r="L367"/>
      <c r="M367"/>
      <c r="N367" s="49"/>
      <c r="O367"/>
      <c r="P367"/>
      <c r="Q367" s="415"/>
      <c r="R367"/>
      <c r="S367" s="2"/>
      <c r="T367"/>
      <c r="U367"/>
    </row>
    <row r="368" spans="1:21" s="53" customFormat="1" x14ac:dyDescent="0.25">
      <c r="B368"/>
      <c r="C368" s="87"/>
      <c r="D368" s="88"/>
      <c r="E368" s="38"/>
      <c r="F368"/>
      <c r="G368"/>
      <c r="H368"/>
      <c r="I368"/>
      <c r="J368" s="49"/>
      <c r="K368" s="49"/>
      <c r="L368"/>
      <c r="M368"/>
      <c r="N368" s="49"/>
      <c r="O368"/>
      <c r="P368"/>
      <c r="Q368" s="438"/>
      <c r="R368"/>
      <c r="S368" s="2"/>
      <c r="T368"/>
      <c r="U368"/>
    </row>
    <row r="369" spans="2:21" s="53" customFormat="1" x14ac:dyDescent="0.25">
      <c r="B369"/>
      <c r="C369" s="87"/>
      <c r="D369" s="88"/>
      <c r="E369" s="38"/>
      <c r="F369"/>
      <c r="G369"/>
      <c r="H369"/>
      <c r="I369"/>
      <c r="J369" s="49"/>
      <c r="K369" s="49"/>
      <c r="L369"/>
      <c r="M369"/>
      <c r="N369" s="49"/>
      <c r="O369"/>
      <c r="P369"/>
      <c r="Q369" s="415"/>
      <c r="R369"/>
      <c r="S369" s="2"/>
      <c r="T369"/>
      <c r="U369"/>
    </row>
    <row r="370" spans="2:21" s="53" customFormat="1" x14ac:dyDescent="0.25">
      <c r="B370"/>
      <c r="C370" s="87"/>
      <c r="D370" s="88"/>
      <c r="E370" s="38"/>
      <c r="F370"/>
      <c r="G370"/>
      <c r="H370"/>
      <c r="I370"/>
      <c r="J370" s="49"/>
      <c r="K370" s="49"/>
      <c r="L370"/>
      <c r="M370"/>
      <c r="N370" s="49"/>
      <c r="O370"/>
      <c r="P370"/>
      <c r="Q370" s="439"/>
      <c r="R370"/>
      <c r="S370" s="2"/>
      <c r="T370"/>
      <c r="U370"/>
    </row>
    <row r="371" spans="2:21" s="53" customFormat="1" x14ac:dyDescent="0.25">
      <c r="B371"/>
      <c r="C371" s="87"/>
      <c r="D371" s="88"/>
      <c r="E371" s="38"/>
      <c r="F371"/>
      <c r="G371"/>
      <c r="H371"/>
      <c r="I371"/>
      <c r="J371" s="49"/>
      <c r="K371" s="49"/>
      <c r="L371"/>
      <c r="M371"/>
      <c r="N371" s="49"/>
      <c r="O371"/>
      <c r="P371"/>
      <c r="Q371" s="362"/>
      <c r="R371"/>
      <c r="S371" s="2"/>
      <c r="T371"/>
      <c r="U371"/>
    </row>
    <row r="372" spans="2:21" s="2" customFormat="1" x14ac:dyDescent="0.25">
      <c r="B372"/>
      <c r="C372" s="87"/>
      <c r="D372" s="88"/>
      <c r="E372" s="38"/>
      <c r="F372"/>
      <c r="G372"/>
      <c r="H372"/>
      <c r="I372"/>
      <c r="J372" s="49"/>
      <c r="K372" s="49"/>
      <c r="L372"/>
      <c r="M372"/>
      <c r="N372" s="49"/>
      <c r="O372"/>
      <c r="P372"/>
      <c r="Q372" s="217"/>
      <c r="R372"/>
      <c r="T372"/>
      <c r="U372"/>
    </row>
    <row r="373" spans="2:21" s="2" customFormat="1" x14ac:dyDescent="0.25">
      <c r="B373"/>
      <c r="C373"/>
      <c r="D373" s="88"/>
      <c r="E373"/>
      <c r="F373"/>
      <c r="G373"/>
      <c r="H373"/>
      <c r="I373"/>
      <c r="J373" s="49"/>
      <c r="K373" s="49"/>
      <c r="L373"/>
      <c r="M373"/>
      <c r="N373" s="49"/>
      <c r="O373"/>
      <c r="P373"/>
      <c r="Q373" s="217"/>
      <c r="R373"/>
      <c r="T373"/>
      <c r="U373"/>
    </row>
    <row r="376" spans="2:21" s="2" customFormat="1" x14ac:dyDescent="0.25">
      <c r="B376"/>
      <c r="C376"/>
      <c r="D376" s="88"/>
      <c r="E376"/>
      <c r="F376"/>
      <c r="G376"/>
      <c r="H376"/>
      <c r="I376"/>
      <c r="J376" s="49"/>
      <c r="K376" s="49"/>
      <c r="L376"/>
      <c r="M376"/>
      <c r="N376" s="49"/>
      <c r="O376"/>
      <c r="P376"/>
      <c r="Q376" s="29"/>
      <c r="R376"/>
      <c r="T376"/>
      <c r="U376"/>
    </row>
  </sheetData>
  <mergeCells count="136">
    <mergeCell ref="C363:F363"/>
    <mergeCell ref="J363:L363"/>
    <mergeCell ref="Q363:R363"/>
    <mergeCell ref="C364:F364"/>
    <mergeCell ref="G364:N364"/>
    <mergeCell ref="Q364:R364"/>
    <mergeCell ref="C338:R338"/>
    <mergeCell ref="C339:R339"/>
    <mergeCell ref="C341:R341"/>
    <mergeCell ref="C348:R348"/>
    <mergeCell ref="D357:E357"/>
    <mergeCell ref="D358:F358"/>
    <mergeCell ref="C321:R321"/>
    <mergeCell ref="C331:F331"/>
    <mergeCell ref="J331:L331"/>
    <mergeCell ref="Q331:R331"/>
    <mergeCell ref="C332:F332"/>
    <mergeCell ref="G332:N332"/>
    <mergeCell ref="Q332:R332"/>
    <mergeCell ref="C303:F303"/>
    <mergeCell ref="G303:N303"/>
    <mergeCell ref="Q303:R303"/>
    <mergeCell ref="C304:R304"/>
    <mergeCell ref="C305:R305"/>
    <mergeCell ref="C307:R307"/>
    <mergeCell ref="C273:R273"/>
    <mergeCell ref="C274:R274"/>
    <mergeCell ref="C276:R276"/>
    <mergeCell ref="C288:R288"/>
    <mergeCell ref="R294:R295"/>
    <mergeCell ref="C302:F302"/>
    <mergeCell ref="J302:L302"/>
    <mergeCell ref="Q302:R302"/>
    <mergeCell ref="C270:F270"/>
    <mergeCell ref="J270:L270"/>
    <mergeCell ref="Q270:R270"/>
    <mergeCell ref="C271:F271"/>
    <mergeCell ref="G271:N271"/>
    <mergeCell ref="Q271:R271"/>
    <mergeCell ref="C250:R250"/>
    <mergeCell ref="C251:R251"/>
    <mergeCell ref="D252:P252"/>
    <mergeCell ref="C254:R254"/>
    <mergeCell ref="C261:Q261"/>
    <mergeCell ref="R262:R263"/>
    <mergeCell ref="C248:F248"/>
    <mergeCell ref="J248:L248"/>
    <mergeCell ref="Q248:R248"/>
    <mergeCell ref="C249:F249"/>
    <mergeCell ref="G249:N249"/>
    <mergeCell ref="Q249:R249"/>
    <mergeCell ref="B220:R220"/>
    <mergeCell ref="C221:R221"/>
    <mergeCell ref="C223:Q223"/>
    <mergeCell ref="R224:R225"/>
    <mergeCell ref="C233:R233"/>
    <mergeCell ref="C240:R240"/>
    <mergeCell ref="C209:F209"/>
    <mergeCell ref="J209:L209"/>
    <mergeCell ref="Q209:R209"/>
    <mergeCell ref="C210:F210"/>
    <mergeCell ref="G210:N210"/>
    <mergeCell ref="Q210:R210"/>
    <mergeCell ref="C180:F180"/>
    <mergeCell ref="G180:N180"/>
    <mergeCell ref="Q180:R180"/>
    <mergeCell ref="C190:R190"/>
    <mergeCell ref="C191:R191"/>
    <mergeCell ref="C195:R195"/>
    <mergeCell ref="C158:R158"/>
    <mergeCell ref="C159:R159"/>
    <mergeCell ref="C161:Q161"/>
    <mergeCell ref="R162:R163"/>
    <mergeCell ref="C179:F179"/>
    <mergeCell ref="J179:L179"/>
    <mergeCell ref="Q179:R179"/>
    <mergeCell ref="C154:F154"/>
    <mergeCell ref="J154:L154"/>
    <mergeCell ref="Q154:R154"/>
    <mergeCell ref="C155:F155"/>
    <mergeCell ref="G155:N155"/>
    <mergeCell ref="Q155:R155"/>
    <mergeCell ref="C125:R125"/>
    <mergeCell ref="C126:R126"/>
    <mergeCell ref="C128:O128"/>
    <mergeCell ref="R128:R129"/>
    <mergeCell ref="C137:O137"/>
    <mergeCell ref="C143:Q143"/>
    <mergeCell ref="R143:R144"/>
    <mergeCell ref="C123:F123"/>
    <mergeCell ref="J123:L123"/>
    <mergeCell ref="Q123:R123"/>
    <mergeCell ref="C124:F124"/>
    <mergeCell ref="G124:N124"/>
    <mergeCell ref="Q124:R124"/>
    <mergeCell ref="C92:R92"/>
    <mergeCell ref="C93:R93"/>
    <mergeCell ref="C95:Q95"/>
    <mergeCell ref="R95:R96"/>
    <mergeCell ref="C104:Q104"/>
    <mergeCell ref="C113:Q113"/>
    <mergeCell ref="C73:Q73"/>
    <mergeCell ref="C88:F88"/>
    <mergeCell ref="J88:L88"/>
    <mergeCell ref="Q88:R88"/>
    <mergeCell ref="C89:F89"/>
    <mergeCell ref="G89:N89"/>
    <mergeCell ref="Q89:R89"/>
    <mergeCell ref="C59:F59"/>
    <mergeCell ref="G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F58"/>
    <mergeCell ref="J58:L58"/>
    <mergeCell ref="Q58:R58"/>
    <mergeCell ref="C22:F22"/>
    <mergeCell ref="G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F21"/>
    <mergeCell ref="J21:L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MAR</vt:lpstr>
      <vt:lpstr>'1 MAR'!Área_de_impresión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2020-04-24T13:45:37Z</dcterms:created>
  <dcterms:modified xsi:type="dcterms:W3CDTF">2020-04-24T13:47:10Z</dcterms:modified>
</cp:coreProperties>
</file>