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E2B17CFF-4119-40CD-8B6C-3B0F8FCFA383}" xr6:coauthVersionLast="45" xr6:coauthVersionMax="45" xr10:uidLastSave="{00000000-0000-0000-0000-000000000000}"/>
  <bookViews>
    <workbookView xWindow="-120" yWindow="-120" windowWidth="20730" windowHeight="11160" xr2:uid="{68FDBB66-2330-4D76-AFED-E72F7214B76C}"/>
  </bookViews>
  <sheets>
    <sheet name="1 DIC" sheetId="1" r:id="rId1"/>
  </sheets>
  <definedNames>
    <definedName name="_xlnm.Print_Area" localSheetId="0">'1 DIC'!$B$1:$P$377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4" i="1" l="1"/>
  <c r="M364" i="1"/>
  <c r="L364" i="1"/>
  <c r="K364" i="1"/>
  <c r="J364" i="1"/>
  <c r="H364" i="1"/>
  <c r="I363" i="1"/>
  <c r="O363" i="1" s="1"/>
  <c r="I362" i="1"/>
  <c r="O362" i="1" s="1"/>
  <c r="I361" i="1"/>
  <c r="N355" i="1"/>
  <c r="M355" i="1"/>
  <c r="L355" i="1"/>
  <c r="K355" i="1"/>
  <c r="J355" i="1"/>
  <c r="H355" i="1"/>
  <c r="O354" i="1"/>
  <c r="O355" i="1" s="1"/>
  <c r="I354" i="1"/>
  <c r="I355" i="1" s="1"/>
  <c r="N335" i="1"/>
  <c r="M335" i="1"/>
  <c r="L335" i="1"/>
  <c r="K335" i="1"/>
  <c r="J335" i="1"/>
  <c r="H335" i="1"/>
  <c r="I333" i="1"/>
  <c r="O333" i="1" s="1"/>
  <c r="I332" i="1"/>
  <c r="N327" i="1"/>
  <c r="M327" i="1"/>
  <c r="L327" i="1"/>
  <c r="K327" i="1"/>
  <c r="J327" i="1"/>
  <c r="H327" i="1"/>
  <c r="O326" i="1"/>
  <c r="I326" i="1"/>
  <c r="O325" i="1"/>
  <c r="I325" i="1"/>
  <c r="O324" i="1"/>
  <c r="I324" i="1"/>
  <c r="O323" i="1"/>
  <c r="I323" i="1"/>
  <c r="O322" i="1"/>
  <c r="I322" i="1"/>
  <c r="O321" i="1"/>
  <c r="I321" i="1"/>
  <c r="O320" i="1"/>
  <c r="I320" i="1"/>
  <c r="O319" i="1"/>
  <c r="I319" i="1"/>
  <c r="O318" i="1"/>
  <c r="O327" i="1" s="1"/>
  <c r="I318" i="1"/>
  <c r="I327" i="1" s="1"/>
  <c r="N300" i="1"/>
  <c r="M300" i="1"/>
  <c r="L300" i="1"/>
  <c r="K300" i="1"/>
  <c r="J300" i="1"/>
  <c r="H300" i="1"/>
  <c r="I299" i="1"/>
  <c r="N289" i="1"/>
  <c r="M289" i="1"/>
  <c r="L289" i="1"/>
  <c r="K289" i="1"/>
  <c r="J289" i="1"/>
  <c r="H288" i="1"/>
  <c r="I287" i="1"/>
  <c r="N274" i="1"/>
  <c r="M274" i="1"/>
  <c r="L274" i="1"/>
  <c r="K274" i="1"/>
  <c r="J274" i="1"/>
  <c r="H273" i="1"/>
  <c r="N266" i="1"/>
  <c r="M266" i="1"/>
  <c r="L266" i="1"/>
  <c r="K266" i="1"/>
  <c r="J266" i="1"/>
  <c r="H266" i="1"/>
  <c r="I265" i="1"/>
  <c r="I266" i="1" s="1"/>
  <c r="N253" i="1"/>
  <c r="M253" i="1"/>
  <c r="L253" i="1"/>
  <c r="K253" i="1"/>
  <c r="J253" i="1"/>
  <c r="H251" i="1"/>
  <c r="I251" i="1" s="1"/>
  <c r="I253" i="1" s="1"/>
  <c r="N246" i="1"/>
  <c r="M246" i="1"/>
  <c r="L246" i="1"/>
  <c r="K246" i="1"/>
  <c r="J246" i="1"/>
  <c r="H246" i="1"/>
  <c r="I245" i="1"/>
  <c r="O245" i="1" s="1"/>
  <c r="I244" i="1"/>
  <c r="I246" i="1" s="1"/>
  <c r="H244" i="1"/>
  <c r="N238" i="1"/>
  <c r="M238" i="1"/>
  <c r="L238" i="1"/>
  <c r="K238" i="1"/>
  <c r="J238" i="1"/>
  <c r="I237" i="1"/>
  <c r="H236" i="1"/>
  <c r="I235" i="1"/>
  <c r="O235" i="1" s="1"/>
  <c r="I234" i="1"/>
  <c r="N215" i="1"/>
  <c r="M215" i="1"/>
  <c r="L215" i="1"/>
  <c r="K215" i="1"/>
  <c r="J215" i="1"/>
  <c r="I214" i="1"/>
  <c r="I213" i="1"/>
  <c r="I212" i="1"/>
  <c r="I211" i="1"/>
  <c r="H211" i="1"/>
  <c r="H210" i="1"/>
  <c r="H215" i="1" s="1"/>
  <c r="I209" i="1"/>
  <c r="N203" i="1"/>
  <c r="M203" i="1"/>
  <c r="L203" i="1"/>
  <c r="K203" i="1"/>
  <c r="J203" i="1"/>
  <c r="I203" i="1"/>
  <c r="H203" i="1"/>
  <c r="O202" i="1"/>
  <c r="O203" i="1" s="1"/>
  <c r="I202" i="1"/>
  <c r="N179" i="1"/>
  <c r="M179" i="1"/>
  <c r="L179" i="1"/>
  <c r="K179" i="1"/>
  <c r="H178" i="1"/>
  <c r="I178" i="1" s="1"/>
  <c r="J177" i="1"/>
  <c r="H177" i="1"/>
  <c r="I176" i="1"/>
  <c r="H175" i="1"/>
  <c r="I175" i="1" s="1"/>
  <c r="O175" i="1" s="1"/>
  <c r="J174" i="1"/>
  <c r="I174" i="1"/>
  <c r="J173" i="1"/>
  <c r="J179" i="1" s="1"/>
  <c r="H173" i="1"/>
  <c r="I172" i="1"/>
  <c r="I171" i="1"/>
  <c r="O171" i="1" s="1"/>
  <c r="I170" i="1"/>
  <c r="O170" i="1" s="1"/>
  <c r="I169" i="1"/>
  <c r="O169" i="1" s="1"/>
  <c r="I168" i="1"/>
  <c r="O168" i="1" s="1"/>
  <c r="N151" i="1"/>
  <c r="M151" i="1"/>
  <c r="L151" i="1"/>
  <c r="K151" i="1"/>
  <c r="J151" i="1"/>
  <c r="I151" i="1"/>
  <c r="H151" i="1"/>
  <c r="O149" i="1"/>
  <c r="O151" i="1" s="1"/>
  <c r="I149" i="1"/>
  <c r="N144" i="1"/>
  <c r="M144" i="1"/>
  <c r="L144" i="1"/>
  <c r="K144" i="1"/>
  <c r="J144" i="1"/>
  <c r="H144" i="1"/>
  <c r="I143" i="1"/>
  <c r="I144" i="1" s="1"/>
  <c r="N138" i="1"/>
  <c r="M138" i="1"/>
  <c r="L138" i="1"/>
  <c r="K138" i="1"/>
  <c r="J138" i="1"/>
  <c r="H138" i="1"/>
  <c r="I137" i="1"/>
  <c r="O137" i="1" s="1"/>
  <c r="I136" i="1"/>
  <c r="O136" i="1" s="1"/>
  <c r="O135" i="1"/>
  <c r="I134" i="1"/>
  <c r="I138" i="1" s="1"/>
  <c r="N119" i="1"/>
  <c r="M119" i="1"/>
  <c r="L119" i="1"/>
  <c r="K119" i="1"/>
  <c r="J119" i="1"/>
  <c r="I119" i="1"/>
  <c r="H119" i="1"/>
  <c r="O118" i="1"/>
  <c r="O119" i="1" s="1"/>
  <c r="I118" i="1"/>
  <c r="N111" i="1"/>
  <c r="M111" i="1"/>
  <c r="L111" i="1"/>
  <c r="K111" i="1"/>
  <c r="J111" i="1"/>
  <c r="I110" i="1"/>
  <c r="O110" i="1" s="1"/>
  <c r="H109" i="1"/>
  <c r="N104" i="1"/>
  <c r="M104" i="1"/>
  <c r="L104" i="1"/>
  <c r="K104" i="1"/>
  <c r="J104" i="1"/>
  <c r="H104" i="1"/>
  <c r="I103" i="1"/>
  <c r="O103" i="1" s="1"/>
  <c r="I102" i="1"/>
  <c r="O102" i="1" s="1"/>
  <c r="I101" i="1"/>
  <c r="O101" i="1" s="1"/>
  <c r="I100" i="1"/>
  <c r="I104" i="1" s="1"/>
  <c r="N82" i="1"/>
  <c r="M82" i="1"/>
  <c r="L82" i="1"/>
  <c r="K82" i="1"/>
  <c r="J82" i="1"/>
  <c r="O81" i="1"/>
  <c r="I81" i="1"/>
  <c r="H80" i="1"/>
  <c r="I79" i="1"/>
  <c r="O79" i="1" s="1"/>
  <c r="I78" i="1"/>
  <c r="O78" i="1" s="1"/>
  <c r="I77" i="1"/>
  <c r="O77" i="1" s="1"/>
  <c r="I76" i="1"/>
  <c r="N71" i="1"/>
  <c r="M71" i="1"/>
  <c r="L71" i="1"/>
  <c r="K71" i="1"/>
  <c r="J71" i="1"/>
  <c r="I71" i="1"/>
  <c r="H71" i="1"/>
  <c r="O70" i="1"/>
  <c r="I70" i="1"/>
  <c r="O69" i="1"/>
  <c r="I69" i="1"/>
  <c r="O68" i="1"/>
  <c r="I68" i="1"/>
  <c r="O67" i="1"/>
  <c r="O71" i="1" s="1"/>
  <c r="I67" i="1"/>
  <c r="N55" i="1"/>
  <c r="M55" i="1"/>
  <c r="L55" i="1"/>
  <c r="K55" i="1"/>
  <c r="J55" i="1"/>
  <c r="I54" i="1"/>
  <c r="O54" i="1" s="1"/>
  <c r="H53" i="1"/>
  <c r="N49" i="1"/>
  <c r="M49" i="1"/>
  <c r="L49" i="1"/>
  <c r="K49" i="1"/>
  <c r="J49" i="1"/>
  <c r="H49" i="1"/>
  <c r="I48" i="1"/>
  <c r="I47" i="1"/>
  <c r="O47" i="1" s="1"/>
  <c r="I46" i="1"/>
  <c r="I45" i="1"/>
  <c r="N41" i="1"/>
  <c r="M41" i="1"/>
  <c r="L41" i="1"/>
  <c r="K41" i="1"/>
  <c r="J41" i="1"/>
  <c r="I41" i="1"/>
  <c r="H41" i="1"/>
  <c r="O40" i="1"/>
  <c r="I40" i="1"/>
  <c r="O39" i="1"/>
  <c r="O41" i="1" s="1"/>
  <c r="I39" i="1"/>
  <c r="N34" i="1"/>
  <c r="M34" i="1"/>
  <c r="L34" i="1"/>
  <c r="K34" i="1"/>
  <c r="J34" i="1"/>
  <c r="H34" i="1"/>
  <c r="I33" i="1"/>
  <c r="O33" i="1" s="1"/>
  <c r="I32" i="1"/>
  <c r="I34" i="1" s="1"/>
  <c r="C30" i="1"/>
  <c r="C37" i="1" s="1"/>
  <c r="C43" i="1" s="1"/>
  <c r="C51" i="1" s="1"/>
  <c r="C65" i="1" s="1"/>
  <c r="C74" i="1" s="1"/>
  <c r="C98" i="1" s="1"/>
  <c r="C107" i="1" s="1"/>
  <c r="N16" i="1"/>
  <c r="M16" i="1"/>
  <c r="L16" i="1"/>
  <c r="K16" i="1"/>
  <c r="J16" i="1"/>
  <c r="H16" i="1"/>
  <c r="I15" i="1"/>
  <c r="O15" i="1" s="1"/>
  <c r="I14" i="1"/>
  <c r="O14" i="1" s="1"/>
  <c r="I13" i="1"/>
  <c r="O13" i="1" s="1"/>
  <c r="I12" i="1"/>
  <c r="O12" i="1" s="1"/>
  <c r="I11" i="1"/>
  <c r="O11" i="1" s="1"/>
  <c r="I10" i="1"/>
  <c r="O10" i="1" s="1"/>
  <c r="I9" i="1"/>
  <c r="O9" i="1" s="1"/>
  <c r="I8" i="1"/>
  <c r="O8" i="1" s="1"/>
  <c r="I7" i="1"/>
  <c r="I16" i="1" s="1"/>
  <c r="O109" i="1" l="1"/>
  <c r="O111" i="1" s="1"/>
  <c r="O236" i="1"/>
  <c r="H253" i="1"/>
  <c r="O32" i="1"/>
  <c r="O34" i="1" s="1"/>
  <c r="I53" i="1"/>
  <c r="O53" i="1" s="1"/>
  <c r="O55" i="1" s="1"/>
  <c r="H55" i="1"/>
  <c r="I109" i="1"/>
  <c r="I111" i="1" s="1"/>
  <c r="H111" i="1"/>
  <c r="O211" i="1"/>
  <c r="O234" i="1"/>
  <c r="I236" i="1"/>
  <c r="I238" i="1" s="1"/>
  <c r="H238" i="1"/>
  <c r="O265" i="1"/>
  <c r="O266" i="1" s="1"/>
  <c r="I335" i="1"/>
  <c r="I364" i="1"/>
  <c r="C116" i="1"/>
  <c r="C132" i="1"/>
  <c r="C141" i="1" s="1"/>
  <c r="C147" i="1" s="1"/>
  <c r="C166" i="1" s="1"/>
  <c r="C200" i="1" s="1"/>
  <c r="C207" i="1" s="1"/>
  <c r="C232" i="1" s="1"/>
  <c r="I49" i="1"/>
  <c r="O45" i="1"/>
  <c r="O46" i="1"/>
  <c r="I55" i="1"/>
  <c r="O7" i="1"/>
  <c r="O16" i="1" s="1"/>
  <c r="O48" i="1"/>
  <c r="I82" i="1"/>
  <c r="O76" i="1"/>
  <c r="I80" i="1"/>
  <c r="H82" i="1"/>
  <c r="O100" i="1"/>
  <c r="O104" i="1" s="1"/>
  <c r="O134" i="1"/>
  <c r="O138" i="1" s="1"/>
  <c r="O143" i="1"/>
  <c r="O144" i="1" s="1"/>
  <c r="O172" i="1"/>
  <c r="I177" i="1"/>
  <c r="I210" i="1"/>
  <c r="O210" i="1" s="1"/>
  <c r="O212" i="1"/>
  <c r="O213" i="1"/>
  <c r="O214" i="1"/>
  <c r="O244" i="1"/>
  <c r="O246" i="1" s="1"/>
  <c r="O251" i="1"/>
  <c r="O253" i="1" s="1"/>
  <c r="H289" i="1"/>
  <c r="I288" i="1"/>
  <c r="O288" i="1" s="1"/>
  <c r="I300" i="1"/>
  <c r="O299" i="1"/>
  <c r="O300" i="1" s="1"/>
  <c r="K368" i="1"/>
  <c r="M368" i="1"/>
  <c r="I173" i="1"/>
  <c r="O173" i="1" s="1"/>
  <c r="O174" i="1"/>
  <c r="O176" i="1"/>
  <c r="O178" i="1"/>
  <c r="H179" i="1"/>
  <c r="O209" i="1"/>
  <c r="O237" i="1"/>
  <c r="H274" i="1"/>
  <c r="H368" i="1" s="1"/>
  <c r="I273" i="1"/>
  <c r="I274" i="1" s="1"/>
  <c r="O287" i="1"/>
  <c r="O289" i="1" s="1"/>
  <c r="J368" i="1"/>
  <c r="L368" i="1"/>
  <c r="N368" i="1"/>
  <c r="O332" i="1"/>
  <c r="O335" i="1" s="1"/>
  <c r="O361" i="1"/>
  <c r="O364" i="1" s="1"/>
  <c r="O215" i="1" l="1"/>
  <c r="I289" i="1"/>
  <c r="O238" i="1"/>
  <c r="I215" i="1"/>
  <c r="O49" i="1"/>
  <c r="C242" i="1"/>
  <c r="C263" i="1"/>
  <c r="I179" i="1"/>
  <c r="I368" i="1" s="1"/>
  <c r="O177" i="1"/>
  <c r="O179" i="1" s="1"/>
  <c r="O273" i="1"/>
  <c r="O274" i="1" s="1"/>
  <c r="O368" i="1" s="1"/>
  <c r="O80" i="1"/>
  <c r="O82" i="1" s="1"/>
  <c r="C271" i="1" l="1"/>
  <c r="C285" i="1" s="1"/>
  <c r="C249" i="1"/>
  <c r="C297" i="1" l="1"/>
  <c r="C316" i="1"/>
  <c r="C330" i="1" s="1"/>
  <c r="C359" i="1" l="1"/>
  <c r="C352" i="1"/>
</calcChain>
</file>

<file path=xl/sharedStrings.xml><?xml version="1.0" encoding="utf-8"?>
<sst xmlns="http://schemas.openxmlformats.org/spreadsheetml/2006/main" count="819" uniqueCount="277">
  <si>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</si>
  <si>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</si>
  <si>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</si>
  <si>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</si>
  <si>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</si>
  <si>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</si>
  <si>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DICIEMBRE DE 2019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</si>
  <si>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</si>
  <si>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</si>
  <si>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</si>
  <si>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</si>
  <si>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</si>
  <si>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</si>
  <si>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</si>
  <si>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</si>
  <si>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</si>
  <si>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</si>
  <si>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</si>
  <si>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</si>
  <si>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</si>
  <si>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</si>
  <si>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</si>
  <si>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</si>
  <si>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</si>
  <si>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</si>
  <si>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</si>
  <si>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</si>
  <si>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</si>
  <si>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</si>
  <si>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</si>
  <si>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</si>
  <si>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</si>
  <si>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</si>
  <si>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</si>
  <si>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</si>
  <si>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</si>
  <si>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</si>
  <si>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</si>
  <si>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</si>
  <si>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</si>
  <si>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</si>
  <si>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</si>
  <si>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</si>
  <si>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</si>
  <si>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</si>
  <si>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</si>
  <si>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</si>
  <si>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</si>
  <si>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</si>
  <si>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</si>
  <si>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</si>
  <si>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</si>
  <si>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</si>
  <si>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</si>
  <si>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</si>
  <si>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</si>
  <si>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</si>
  <si>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</si>
  <si>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</si>
  <si>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</si>
  <si>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</si>
  <si>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</si>
  <si>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</si>
  <si>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</si>
  <si>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</si>
  <si>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</si>
  <si>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</si>
  <si>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</si>
  <si>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</si>
  <si>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</si>
  <si>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</si>
  <si>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</si>
  <si>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</si>
  <si>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</si>
  <si>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</si>
  <si>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</si>
  <si>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</si>
  <si>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</si>
  <si>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</si>
  <si>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</si>
  <si>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</si>
  <si>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</si>
  <si>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</si>
  <si>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</si>
  <si>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</si>
  <si>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</si>
  <si>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</si>
  <si>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</si>
  <si>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</si>
  <si>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</si>
  <si>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</si>
  <si>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</si>
  <si>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</si>
  <si>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</si>
  <si>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</si>
  <si>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</si>
  <si>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</si>
  <si>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</si>
  <si>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</si>
  <si>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</si>
  <si>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</si>
  <si>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</si>
  <si>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</si>
  <si>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</si>
  <si>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</si>
  <si>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</si>
  <si>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</si>
  <si>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</si>
  <si>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</si>
  <si>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</si>
  <si>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</si>
  <si>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</si>
  <si>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</si>
  <si>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</si>
  <si>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</si>
  <si>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</si>
  <si>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</si>
  <si>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</si>
  <si>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</si>
  <si>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</si>
  <si>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</si>
  <si>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</si>
  <si>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</si>
  <si>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</si>
  <si>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</si>
  <si>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</si>
  <si>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</si>
  <si>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</si>
  <si>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</si>
  <si>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</si>
  <si>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</si>
  <si>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</si>
  <si>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</si>
  <si>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</si>
  <si>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</si>
  <si>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</si>
  <si>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</si>
  <si>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</si>
  <si>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</si>
  <si>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</si>
  <si>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</si>
  <si>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</si>
  <si>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</si>
  <si>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</si>
  <si>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</si>
  <si>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</si>
  <si>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</si>
  <si>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</si>
  <si>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</si>
  <si>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</si>
  <si>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</si>
  <si>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</si>
  <si>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</si>
  <si>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</si>
  <si>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</si>
  <si>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</si>
  <si>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</si>
  <si>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</si>
  <si>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</si>
  <si>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</si>
  <si>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</si>
  <si>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</si>
  <si>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</si>
  <si>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</si>
  <si>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</si>
  <si>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</si>
  <si>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</si>
  <si>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</si>
  <si>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</si>
  <si>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</si>
  <si>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</si>
  <si>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</si>
  <si>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</si>
  <si>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</si>
  <si>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</si>
  <si>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</si>
  <si>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</si>
  <si>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</si>
  <si>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</si>
  <si>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</si>
  <si>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</si>
  <si>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</si>
  <si>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</si>
  <si>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</si>
  <si>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</si>
  <si>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</si>
  <si>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</si>
  <si>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</si>
  <si>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</si>
  <si>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</si>
  <si>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</si>
  <si>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</si>
  <si>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</si>
  <si>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</si>
  <si>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</si>
  <si>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</si>
  <si>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</si>
  <si>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</si>
  <si>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</si>
  <si>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</si>
  <si>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</si>
  <si>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</si>
  <si>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</si>
  <si>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</si>
  <si>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FRANCISCO ANTONIO FRANCO GARCIA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</si>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</sst>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84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0" borderId="1" xfId="2" quotePrefix="1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/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3" applyFont="1" applyBorder="1"/>
    <xf numFmtId="44" fontId="9" fillId="0" borderId="5" xfId="34" applyFont="1" applyFill="1" applyBorder="1"/>
    <xf numFmtId="0" fontId="13" fillId="0" borderId="0" xfId="35" applyFont="1" applyAlignment="1">
      <alignment horizontal="center"/>
    </xf>
    <xf numFmtId="0" fontId="13" fillId="0" borderId="0" xfId="35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7" fillId="0" borderId="2" xfId="35" applyFont="1" applyBorder="1"/>
    <xf numFmtId="0" fontId="13" fillId="0" borderId="2" xfId="35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3" fillId="0" borderId="2" xfId="35" applyNumberFormat="1" applyFont="1" applyBorder="1"/>
    <xf numFmtId="0" fontId="21" fillId="0" borderId="0" xfId="0" applyFont="1"/>
    <xf numFmtId="0" fontId="7" fillId="0" borderId="0" xfId="35" applyFont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8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7">
    <cellStyle name="Millares 2" xfId="4" xr:uid="{A7A6585B-CCE4-4C18-871D-B9BDDD8749B4}"/>
    <cellStyle name="Millares 4" xfId="7" xr:uid="{4FB5FBFF-ED5E-4354-8C34-99C67971FED6}"/>
    <cellStyle name="Millares 5" xfId="11" xr:uid="{9CA55AC9-D069-4AFA-BCEB-42DB7DCB74C1}"/>
    <cellStyle name="Millares 6" xfId="17" xr:uid="{EC728CFE-ED84-498A-80E2-40472035FD3C}"/>
    <cellStyle name="Moneda" xfId="1" builtinId="4"/>
    <cellStyle name="Moneda 10" xfId="8" xr:uid="{39AE9D2C-9C9F-4F2A-9B4D-7E12FA4A4307}"/>
    <cellStyle name="Moneda 11" xfId="15" xr:uid="{66C89835-E694-4663-B5AA-F93DE6FA3CB6}"/>
    <cellStyle name="Moneda 12" xfId="21" xr:uid="{D4ABDA68-2BDE-45A0-B1CB-2DB8C0702E8C}"/>
    <cellStyle name="Moneda 13" xfId="16" xr:uid="{CFFC914E-C75E-433E-B8CB-2E107AD5E1C1}"/>
    <cellStyle name="Moneda 14" xfId="29" xr:uid="{E16B8329-A815-4ABB-B9BD-D3DBCC1E0764}"/>
    <cellStyle name="Moneda 15" xfId="30" xr:uid="{29D559BB-E792-4CDA-A243-657C4DDDB286}"/>
    <cellStyle name="Moneda 16" xfId="34" xr:uid="{A90548BF-DF44-461E-868F-0FF8E5633D0E}"/>
    <cellStyle name="Moneda 17" xfId="25" xr:uid="{0AE6D792-B9F1-4FE4-B4C8-A31E60BE6CC3}"/>
    <cellStyle name="Moneda 18" xfId="36" xr:uid="{CB642B2F-BBB3-44CB-A11B-ACA43AD3080B}"/>
    <cellStyle name="Moneda 19" xfId="31" xr:uid="{AB1E5986-9940-4080-A103-DD46677EA2D6}"/>
    <cellStyle name="Moneda 2" xfId="3" xr:uid="{78F2FA62-24AF-49BE-9EFE-687CD5A3374F}"/>
    <cellStyle name="Moneda 4" xfId="6" xr:uid="{117CEC0F-68DB-4A25-99DA-D3F72B007672}"/>
    <cellStyle name="Moneda 5" xfId="9" xr:uid="{D4C8B083-80F3-494A-B638-5B6BDBED8C93}"/>
    <cellStyle name="Moneda 6" xfId="13" xr:uid="{DE83428E-6F66-40C1-B432-5D85BA89EB79}"/>
    <cellStyle name="Moneda 8" xfId="20" xr:uid="{319F3F97-30C4-42D2-872C-C56404211331}"/>
    <cellStyle name="Moneda 9" xfId="23" xr:uid="{604A475A-FE3F-4CB0-BB02-77D87398B137}"/>
    <cellStyle name="Normal" xfId="0" builtinId="0"/>
    <cellStyle name="Normal 10" xfId="26" xr:uid="{297C3133-D047-4C5A-A55C-A19E3BBC36CA}"/>
    <cellStyle name="Normal 11" xfId="22" xr:uid="{97A2E173-1670-4A32-A3EA-12AC78843BD0}"/>
    <cellStyle name="Normal 12" xfId="18" xr:uid="{F0001367-84B6-448D-B818-1CEB74AA464B}"/>
    <cellStyle name="Normal 13" xfId="27" xr:uid="{3FA817E4-2A4D-4917-868D-E33F6CF2C699}"/>
    <cellStyle name="Normal 14" xfId="28" xr:uid="{FD68BC46-0671-4594-BAF4-6EC2DFAF794F}"/>
    <cellStyle name="Normal 15" xfId="24" xr:uid="{B82E0995-DF3B-43AE-8C5E-33A12ACF0DB9}"/>
    <cellStyle name="Normal 16" xfId="33" xr:uid="{DFC402EE-AA1E-49DD-8E05-F9BF7A10B435}"/>
    <cellStyle name="Normal 17" xfId="35" xr:uid="{FE8E368B-725F-43A1-A49E-AC8B054441A8}"/>
    <cellStyle name="Normal 18" xfId="32" xr:uid="{3399ECF8-D44D-46D2-B4F9-118E7E666388}"/>
    <cellStyle name="Normal 2" xfId="2" xr:uid="{826180D5-E030-400D-8635-A204FA2490A6}"/>
    <cellStyle name="Normal 4" xfId="5" xr:uid="{437EBABA-7041-440F-96FF-43F24DFB2A69}"/>
    <cellStyle name="Normal 5" xfId="10" xr:uid="{5B536768-B586-4964-AF50-1876A7B87F6F}"/>
    <cellStyle name="Normal 6" xfId="12" xr:uid="{845B7424-1692-4176-B5AF-AE7E795A84AE}"/>
    <cellStyle name="Normal 8" xfId="14" xr:uid="{D2410E6C-C9F6-464F-9D23-85751102BF0F}"/>
    <cellStyle name="Normal 9" xfId="19" xr:uid="{570EB8D4-F716-4054-B135-5D8B8DD38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9CDC-C987-4C8E-A47D-11BA124BDD00}">
  <dimension ref="A1:S386"/>
  <sheetViews>
    <sheetView tabSelected="1" topLeftCell="B1" zoomScale="90" zoomScaleNormal="90" zoomScaleSheetLayoutView="100" workbookViewId="0">
      <selection activeCell="I159" sqref="I1:J104857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6.7109375" customWidth="1"/>
    <col min="4" max="4" width="7.85546875" hidden="1" customWidth="1"/>
    <col min="5" max="5" width="12.7109375" style="83" customWidth="1"/>
    <col min="6" max="6" width="7.42578125" customWidth="1"/>
    <col min="7" max="7" width="9.85546875" bestFit="1" customWidth="1"/>
    <col min="8" max="8" width="14.140625" customWidth="1"/>
    <col min="9" max="9" width="11.85546875" style="46" customWidth="1"/>
    <col min="10" max="10" width="12" style="46" customWidth="1"/>
    <col min="11" max="11" width="12.7109375" customWidth="1"/>
    <col min="12" max="12" width="10.85546875" style="46" customWidth="1"/>
    <col min="13" max="13" width="11.42578125" bestFit="1" customWidth="1"/>
    <col min="14" max="14" width="12.5703125" customWidth="1"/>
    <col min="15" max="15" width="13" customWidth="1"/>
    <col min="16" max="16" width="41.5703125" customWidth="1"/>
    <col min="17" max="17" width="11.42578125" style="1"/>
  </cols>
  <sheetData>
    <row r="1" spans="1:19" ht="29.25" x14ac:dyDescent="0.5">
      <c r="C1" s="458" t="s">
        <v>0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9" ht="23.25" x14ac:dyDescent="0.35">
      <c r="C2" s="459" t="s">
        <v>1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9" ht="15.75" x14ac:dyDescent="0.25">
      <c r="C3" s="2" t="s">
        <v>2</v>
      </c>
      <c r="D3" s="3"/>
      <c r="E3" s="4"/>
      <c r="F3" s="5"/>
      <c r="G3" s="3"/>
      <c r="H3" s="3"/>
      <c r="I3" s="6"/>
      <c r="J3" s="6"/>
      <c r="K3" s="3"/>
      <c r="L3" s="6"/>
      <c r="M3" s="3"/>
      <c r="N3" s="3"/>
      <c r="O3" s="3"/>
      <c r="P3" s="7" t="s">
        <v>3</v>
      </c>
    </row>
    <row r="4" spans="1:19" ht="25.5" customHeight="1" x14ac:dyDescent="0.25">
      <c r="C4" s="460" t="s">
        <v>4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1" t="s">
        <v>5</v>
      </c>
    </row>
    <row r="5" spans="1:19" ht="18.75" customHeight="1" x14ac:dyDescent="0.25">
      <c r="C5" s="8" t="s">
        <v>6</v>
      </c>
      <c r="D5" s="9"/>
      <c r="E5" s="4"/>
      <c r="F5" s="5"/>
      <c r="G5" s="3"/>
      <c r="H5" s="3"/>
      <c r="I5" s="6"/>
      <c r="J5" s="6"/>
      <c r="K5" s="3"/>
      <c r="L5" s="6"/>
      <c r="M5" s="3"/>
      <c r="N5" s="3"/>
      <c r="O5" s="3"/>
      <c r="P5" s="462"/>
    </row>
    <row r="6" spans="1:19" ht="22.5" x14ac:dyDescent="0.25">
      <c r="C6" s="10" t="s">
        <v>7</v>
      </c>
      <c r="D6" s="10" t="s">
        <v>8</v>
      </c>
      <c r="E6" s="11" t="s">
        <v>9</v>
      </c>
      <c r="F6" s="10" t="s">
        <v>10</v>
      </c>
      <c r="G6" s="10" t="s">
        <v>11</v>
      </c>
      <c r="H6" s="10" t="s">
        <v>12</v>
      </c>
      <c r="I6" s="12" t="s">
        <v>13</v>
      </c>
      <c r="J6" s="13" t="s">
        <v>14</v>
      </c>
      <c r="K6" s="10" t="s">
        <v>15</v>
      </c>
      <c r="L6" s="14" t="s">
        <v>16</v>
      </c>
      <c r="M6" s="15" t="s">
        <v>17</v>
      </c>
      <c r="N6" s="15" t="s">
        <v>18</v>
      </c>
      <c r="O6" s="16" t="s">
        <v>19</v>
      </c>
      <c r="P6" s="10" t="s">
        <v>20</v>
      </c>
    </row>
    <row r="7" spans="1:19" ht="26.25" customHeight="1" x14ac:dyDescent="0.25">
      <c r="A7" s="17"/>
      <c r="B7" s="18"/>
      <c r="C7" s="19" t="s">
        <v>21</v>
      </c>
      <c r="D7" s="20"/>
      <c r="E7" s="21" t="s">
        <v>22</v>
      </c>
      <c r="F7" s="22">
        <v>111</v>
      </c>
      <c r="G7" s="22">
        <v>15</v>
      </c>
      <c r="H7" s="23">
        <v>2501.5700000000002</v>
      </c>
      <c r="I7" s="24">
        <f t="shared" ref="I7:I15" si="0">H7*0.05</f>
        <v>125.07850000000002</v>
      </c>
      <c r="J7" s="24"/>
      <c r="K7" s="23">
        <v>0</v>
      </c>
      <c r="L7" s="24">
        <v>9.58</v>
      </c>
      <c r="M7" s="23">
        <v>0</v>
      </c>
      <c r="N7" s="23"/>
      <c r="O7" s="23">
        <f t="shared" ref="O7:O15" si="1">H7+I7-K7+L7-M7-N7</f>
        <v>2636.2285000000002</v>
      </c>
      <c r="P7" s="25"/>
      <c r="R7" s="26"/>
    </row>
    <row r="8" spans="1:19" ht="26.25" customHeight="1" x14ac:dyDescent="0.25">
      <c r="A8" s="17"/>
      <c r="B8" s="18"/>
      <c r="C8" s="19" t="s">
        <v>23</v>
      </c>
      <c r="D8" s="20"/>
      <c r="E8" s="21" t="s">
        <v>22</v>
      </c>
      <c r="F8" s="22">
        <v>111</v>
      </c>
      <c r="G8" s="22">
        <v>15</v>
      </c>
      <c r="H8" s="23">
        <v>2501.5700000000002</v>
      </c>
      <c r="I8" s="24">
        <f t="shared" si="0"/>
        <v>125.07850000000002</v>
      </c>
      <c r="J8" s="24"/>
      <c r="K8" s="23">
        <v>0</v>
      </c>
      <c r="L8" s="24">
        <v>9.58</v>
      </c>
      <c r="M8" s="23">
        <v>0</v>
      </c>
      <c r="N8" s="23"/>
      <c r="O8" s="23">
        <f t="shared" si="1"/>
        <v>2636.2285000000002</v>
      </c>
      <c r="P8" s="25"/>
    </row>
    <row r="9" spans="1:19" ht="26.25" customHeight="1" x14ac:dyDescent="0.25">
      <c r="A9" s="17"/>
      <c r="B9" s="18"/>
      <c r="C9" s="19" t="s">
        <v>24</v>
      </c>
      <c r="D9" s="20"/>
      <c r="E9" s="21" t="s">
        <v>22</v>
      </c>
      <c r="F9" s="22">
        <v>111</v>
      </c>
      <c r="G9" s="22">
        <v>15</v>
      </c>
      <c r="H9" s="23">
        <v>2501.5700000000002</v>
      </c>
      <c r="I9" s="24">
        <f t="shared" si="0"/>
        <v>125.07850000000002</v>
      </c>
      <c r="J9" s="24"/>
      <c r="K9" s="23">
        <v>0</v>
      </c>
      <c r="L9" s="24">
        <v>9.58</v>
      </c>
      <c r="M9" s="23">
        <v>0</v>
      </c>
      <c r="N9" s="23"/>
      <c r="O9" s="23">
        <f t="shared" si="1"/>
        <v>2636.2285000000002</v>
      </c>
      <c r="P9" s="27"/>
      <c r="Q9" s="28"/>
    </row>
    <row r="10" spans="1:19" ht="26.25" customHeight="1" x14ac:dyDescent="0.25">
      <c r="A10" s="17"/>
      <c r="B10" s="18"/>
      <c r="C10" s="19" t="s">
        <v>25</v>
      </c>
      <c r="D10" s="20"/>
      <c r="E10" s="21" t="s">
        <v>22</v>
      </c>
      <c r="F10" s="22">
        <v>111</v>
      </c>
      <c r="G10" s="22">
        <v>15</v>
      </c>
      <c r="H10" s="23">
        <v>2501.5700000000002</v>
      </c>
      <c r="I10" s="24">
        <f t="shared" si="0"/>
        <v>125.07850000000002</v>
      </c>
      <c r="J10" s="24"/>
      <c r="K10" s="23">
        <v>0</v>
      </c>
      <c r="L10" s="24">
        <v>9.58</v>
      </c>
      <c r="M10" s="23">
        <v>0</v>
      </c>
      <c r="N10" s="23"/>
      <c r="O10" s="23">
        <f t="shared" si="1"/>
        <v>2636.2285000000002</v>
      </c>
      <c r="P10" s="25"/>
    </row>
    <row r="11" spans="1:19" ht="26.25" customHeight="1" x14ac:dyDescent="0.25">
      <c r="A11" s="17"/>
      <c r="B11" s="18"/>
      <c r="C11" s="19" t="s">
        <v>26</v>
      </c>
      <c r="D11" s="20"/>
      <c r="E11" s="21" t="s">
        <v>22</v>
      </c>
      <c r="F11" s="22">
        <v>111</v>
      </c>
      <c r="G11" s="22">
        <v>15</v>
      </c>
      <c r="H11" s="23">
        <v>2501.5700000000002</v>
      </c>
      <c r="I11" s="24">
        <f t="shared" si="0"/>
        <v>125.07850000000002</v>
      </c>
      <c r="J11" s="24"/>
      <c r="K11" s="23">
        <v>0</v>
      </c>
      <c r="L11" s="24">
        <v>9.58</v>
      </c>
      <c r="M11" s="23">
        <v>0</v>
      </c>
      <c r="N11" s="23"/>
      <c r="O11" s="23">
        <f t="shared" si="1"/>
        <v>2636.2285000000002</v>
      </c>
      <c r="P11" s="25"/>
      <c r="R11" s="26"/>
    </row>
    <row r="12" spans="1:19" ht="26.25" customHeight="1" x14ac:dyDescent="0.25">
      <c r="A12" s="17"/>
      <c r="B12" s="18"/>
      <c r="C12" s="19" t="s">
        <v>27</v>
      </c>
      <c r="D12" s="20"/>
      <c r="E12" s="21" t="s">
        <v>22</v>
      </c>
      <c r="F12" s="22">
        <v>111</v>
      </c>
      <c r="G12" s="22">
        <v>15</v>
      </c>
      <c r="H12" s="23">
        <v>2501.5700000000002</v>
      </c>
      <c r="I12" s="24">
        <f t="shared" si="0"/>
        <v>125.07850000000002</v>
      </c>
      <c r="J12" s="24"/>
      <c r="K12" s="23">
        <v>0</v>
      </c>
      <c r="L12" s="24">
        <v>9.58</v>
      </c>
      <c r="M12" s="23">
        <v>0</v>
      </c>
      <c r="N12" s="23"/>
      <c r="O12" s="23">
        <f t="shared" si="1"/>
        <v>2636.2285000000002</v>
      </c>
      <c r="P12" s="25"/>
    </row>
    <row r="13" spans="1:19" ht="26.25" customHeight="1" x14ac:dyDescent="0.25">
      <c r="A13" s="29"/>
      <c r="C13" s="30" t="s">
        <v>28</v>
      </c>
      <c r="D13" s="20"/>
      <c r="E13" s="21" t="s">
        <v>22</v>
      </c>
      <c r="F13" s="22">
        <v>111</v>
      </c>
      <c r="G13" s="22">
        <v>15</v>
      </c>
      <c r="H13" s="23">
        <v>2501.5700000000002</v>
      </c>
      <c r="I13" s="24">
        <f t="shared" si="0"/>
        <v>125.07850000000002</v>
      </c>
      <c r="J13" s="24"/>
      <c r="K13" s="23">
        <v>0</v>
      </c>
      <c r="L13" s="24">
        <v>9.58</v>
      </c>
      <c r="M13" s="23">
        <v>0</v>
      </c>
      <c r="N13" s="23"/>
      <c r="O13" s="23">
        <f t="shared" si="1"/>
        <v>2636.2285000000002</v>
      </c>
      <c r="P13" s="25"/>
      <c r="R13" s="31"/>
    </row>
    <row r="14" spans="1:19" ht="26.25" customHeight="1" x14ac:dyDescent="0.25">
      <c r="A14" s="17"/>
      <c r="B14" s="18"/>
      <c r="C14" s="32" t="s">
        <v>29</v>
      </c>
      <c r="D14" s="20"/>
      <c r="E14" s="21" t="s">
        <v>22</v>
      </c>
      <c r="F14" s="22">
        <v>111</v>
      </c>
      <c r="G14" s="22">
        <v>15</v>
      </c>
      <c r="H14" s="23">
        <v>2501.5700000000002</v>
      </c>
      <c r="I14" s="24">
        <f t="shared" si="0"/>
        <v>125.07850000000002</v>
      </c>
      <c r="J14" s="24"/>
      <c r="K14" s="23">
        <v>0</v>
      </c>
      <c r="L14" s="24">
        <v>9.58</v>
      </c>
      <c r="M14" s="23">
        <v>0</v>
      </c>
      <c r="N14" s="23"/>
      <c r="O14" s="23">
        <f t="shared" si="1"/>
        <v>2636.2285000000002</v>
      </c>
      <c r="P14" s="25"/>
    </row>
    <row r="15" spans="1:19" ht="26.25" customHeight="1" x14ac:dyDescent="0.25">
      <c r="A15" s="17"/>
      <c r="B15" s="18"/>
      <c r="C15" s="32" t="s">
        <v>30</v>
      </c>
      <c r="D15" s="20"/>
      <c r="E15" s="21" t="s">
        <v>22</v>
      </c>
      <c r="F15" s="22">
        <v>111</v>
      </c>
      <c r="G15" s="22">
        <v>15</v>
      </c>
      <c r="H15" s="23">
        <v>2501.5700000000002</v>
      </c>
      <c r="I15" s="24">
        <f t="shared" si="0"/>
        <v>125.07850000000002</v>
      </c>
      <c r="J15" s="24"/>
      <c r="K15" s="23">
        <v>0</v>
      </c>
      <c r="L15" s="24">
        <v>9.58</v>
      </c>
      <c r="M15" s="23">
        <v>0</v>
      </c>
      <c r="N15" s="23"/>
      <c r="O15" s="23">
        <f t="shared" si="1"/>
        <v>2636.2285000000002</v>
      </c>
      <c r="P15" s="25"/>
    </row>
    <row r="16" spans="1:19" s="1" customFormat="1" ht="15.75" thickBot="1" x14ac:dyDescent="0.3">
      <c r="A16"/>
      <c r="B16"/>
      <c r="C16" s="33"/>
      <c r="D16" s="34"/>
      <c r="E16" s="4"/>
      <c r="F16" s="35"/>
      <c r="G16" s="36" t="s">
        <v>31</v>
      </c>
      <c r="H16" s="37">
        <f>SUM(H7:H15)</f>
        <v>22514.13</v>
      </c>
      <c r="I16" s="38">
        <f t="shared" ref="I16:O16" si="2">SUM(I7:I15)</f>
        <v>1125.7065000000005</v>
      </c>
      <c r="J16" s="38">
        <f t="shared" si="2"/>
        <v>0</v>
      </c>
      <c r="K16" s="37">
        <f t="shared" si="2"/>
        <v>0</v>
      </c>
      <c r="L16" s="38">
        <f t="shared" si="2"/>
        <v>86.22</v>
      </c>
      <c r="M16" s="37">
        <f t="shared" si="2"/>
        <v>0</v>
      </c>
      <c r="N16" s="38">
        <f t="shared" si="2"/>
        <v>0</v>
      </c>
      <c r="O16" s="37">
        <f t="shared" si="2"/>
        <v>23726.056500000006</v>
      </c>
      <c r="P16" s="34"/>
      <c r="R16"/>
      <c r="S16"/>
    </row>
    <row r="17" spans="1:19" s="1" customFormat="1" ht="14.25" customHeight="1" x14ac:dyDescent="0.25">
      <c r="A17"/>
      <c r="B17"/>
      <c r="C17" s="33"/>
      <c r="D17" s="34"/>
      <c r="E17" s="4"/>
      <c r="F17" s="35"/>
      <c r="G17" s="33"/>
      <c r="H17" s="39"/>
      <c r="I17" s="40"/>
      <c r="J17" s="40"/>
      <c r="K17" s="39"/>
      <c r="L17" s="40"/>
      <c r="M17" s="39"/>
      <c r="N17" s="39"/>
      <c r="O17" s="39"/>
      <c r="P17" s="34"/>
      <c r="R17"/>
      <c r="S17"/>
    </row>
    <row r="18" spans="1:19" s="1" customFormat="1" ht="14.25" customHeight="1" x14ac:dyDescent="0.25">
      <c r="A18"/>
      <c r="B18"/>
      <c r="C18" s="33"/>
      <c r="D18" s="34"/>
      <c r="E18" s="4"/>
      <c r="F18" s="35"/>
      <c r="G18" s="33"/>
      <c r="H18" s="39"/>
      <c r="I18" s="40"/>
      <c r="J18" s="40"/>
      <c r="K18" s="39"/>
      <c r="L18" s="40"/>
      <c r="M18" s="39"/>
      <c r="N18" s="39"/>
      <c r="O18" s="39"/>
      <c r="P18" s="34"/>
      <c r="R18"/>
      <c r="S18"/>
    </row>
    <row r="19" spans="1:19" s="1" customFormat="1" x14ac:dyDescent="0.25">
      <c r="A19"/>
      <c r="B19"/>
      <c r="C19" s="33"/>
      <c r="D19" s="34"/>
      <c r="E19" s="4"/>
      <c r="F19" s="35"/>
      <c r="G19" s="33"/>
      <c r="H19" s="39"/>
      <c r="I19" s="40"/>
      <c r="J19" s="40"/>
      <c r="K19" s="39"/>
      <c r="L19" s="40"/>
      <c r="M19" s="39"/>
      <c r="N19" s="39"/>
      <c r="O19" s="39"/>
      <c r="P19" s="34"/>
      <c r="R19"/>
      <c r="S19"/>
    </row>
    <row r="20" spans="1:19" s="1" customFormat="1" ht="15.75" thickBot="1" x14ac:dyDescent="0.3">
      <c r="A20"/>
      <c r="B20"/>
      <c r="C20" s="41"/>
      <c r="D20" s="42"/>
      <c r="E20" s="43"/>
      <c r="F20" s="44"/>
      <c r="G20"/>
      <c r="H20"/>
      <c r="I20" s="45"/>
      <c r="J20" s="45"/>
      <c r="K20" s="42"/>
      <c r="L20" s="46"/>
      <c r="M20"/>
      <c r="N20"/>
      <c r="O20"/>
      <c r="P20"/>
      <c r="R20"/>
      <c r="S20"/>
    </row>
    <row r="21" spans="1:19" s="1" customFormat="1" x14ac:dyDescent="0.25">
      <c r="A21"/>
      <c r="B21"/>
      <c r="C21" s="463" t="s">
        <v>32</v>
      </c>
      <c r="D21" s="463"/>
      <c r="E21" s="463"/>
      <c r="F21" s="463"/>
      <c r="G21" s="463"/>
      <c r="I21" s="464" t="s">
        <v>33</v>
      </c>
      <c r="J21" s="464"/>
      <c r="K21" s="464"/>
      <c r="L21"/>
      <c r="M21"/>
      <c r="N21"/>
      <c r="O21" s="464" t="s">
        <v>34</v>
      </c>
      <c r="P21" s="464"/>
      <c r="R21"/>
      <c r="S21"/>
    </row>
    <row r="22" spans="1:19" s="48" customFormat="1" x14ac:dyDescent="0.25">
      <c r="B22"/>
      <c r="C22" s="463" t="s">
        <v>35</v>
      </c>
      <c r="D22" s="463"/>
      <c r="E22" s="463"/>
      <c r="F22" s="463"/>
      <c r="G22" s="463"/>
      <c r="H22" s="463" t="s">
        <v>36</v>
      </c>
      <c r="I22" s="463"/>
      <c r="J22" s="463"/>
      <c r="K22" s="463"/>
      <c r="L22" s="463"/>
      <c r="M22"/>
      <c r="N22"/>
      <c r="O22" s="463" t="s">
        <v>37</v>
      </c>
      <c r="P22" s="463"/>
      <c r="Q22" s="1"/>
      <c r="R22"/>
      <c r="S22"/>
    </row>
    <row r="23" spans="1:19" s="1" customFormat="1" ht="15.75" x14ac:dyDescent="0.25">
      <c r="A23"/>
      <c r="B23"/>
      <c r="C23" s="49"/>
      <c r="D23" s="35"/>
      <c r="E23" s="50"/>
      <c r="F23" s="35"/>
      <c r="G23"/>
      <c r="H23" s="35"/>
      <c r="I23" s="51"/>
      <c r="J23" s="51"/>
      <c r="K23" s="35"/>
      <c r="L23" s="51"/>
      <c r="M23"/>
      <c r="N23"/>
      <c r="O23" s="35"/>
      <c r="P23" s="35"/>
      <c r="R23"/>
      <c r="S23"/>
    </row>
    <row r="24" spans="1:19" s="1" customFormat="1" ht="15.75" x14ac:dyDescent="0.25">
      <c r="A24"/>
      <c r="B24"/>
      <c r="C24" s="49"/>
      <c r="D24" s="35"/>
      <c r="E24" s="50"/>
      <c r="F24" s="35"/>
      <c r="G24"/>
      <c r="H24" s="35"/>
      <c r="I24" s="51"/>
      <c r="J24" s="51"/>
      <c r="K24" s="35"/>
      <c r="L24" s="51"/>
      <c r="M24"/>
      <c r="N24"/>
      <c r="O24" s="35"/>
      <c r="P24" s="35"/>
      <c r="R24"/>
      <c r="S24"/>
    </row>
    <row r="25" spans="1:19" s="1" customFormat="1" ht="15.75" x14ac:dyDescent="0.25">
      <c r="A25"/>
      <c r="B25"/>
      <c r="C25" s="49"/>
      <c r="D25" s="35"/>
      <c r="E25" s="50"/>
      <c r="F25" s="35"/>
      <c r="G25"/>
      <c r="H25" s="35"/>
      <c r="I25" s="51"/>
      <c r="J25" s="51"/>
      <c r="K25" s="35"/>
      <c r="L25" s="51"/>
      <c r="M25"/>
      <c r="N25"/>
      <c r="O25" s="35"/>
      <c r="P25" s="35"/>
      <c r="R25"/>
      <c r="S25"/>
    </row>
    <row r="26" spans="1:19" s="1" customFormat="1" ht="18.75" customHeight="1" x14ac:dyDescent="0.5">
      <c r="A26"/>
      <c r="B26" s="52"/>
      <c r="C26" s="458" t="s">
        <v>0</v>
      </c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R26"/>
      <c r="S26"/>
    </row>
    <row r="27" spans="1:19" s="1" customFormat="1" ht="24" customHeight="1" x14ac:dyDescent="0.35">
      <c r="A27"/>
      <c r="B27" s="53"/>
      <c r="C27" s="459" t="s">
        <v>1</v>
      </c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R27"/>
      <c r="S27"/>
    </row>
    <row r="28" spans="1:19" s="1" customFormat="1" ht="15.75" x14ac:dyDescent="0.25">
      <c r="A28"/>
      <c r="B28"/>
      <c r="C28" s="54" t="s">
        <v>2</v>
      </c>
      <c r="D28" s="55" t="s">
        <v>38</v>
      </c>
      <c r="E28" s="56"/>
      <c r="F28" s="57"/>
      <c r="G28" s="55"/>
      <c r="H28" s="55"/>
      <c r="I28" s="58"/>
      <c r="J28" s="58"/>
      <c r="K28" s="55"/>
      <c r="L28" s="58"/>
      <c r="M28" s="55"/>
      <c r="N28" s="55"/>
      <c r="O28" s="55"/>
      <c r="P28" s="59" t="s">
        <v>3</v>
      </c>
      <c r="R28"/>
      <c r="S28"/>
    </row>
    <row r="29" spans="1:19" s="1" customFormat="1" ht="12.75" customHeight="1" x14ac:dyDescent="0.25">
      <c r="A29"/>
      <c r="B29"/>
      <c r="C29" s="470" t="s">
        <v>39</v>
      </c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61" t="s">
        <v>5</v>
      </c>
      <c r="R29"/>
      <c r="S29"/>
    </row>
    <row r="30" spans="1:19" s="1" customFormat="1" x14ac:dyDescent="0.25">
      <c r="A30"/>
      <c r="B30"/>
      <c r="C30" s="8" t="str">
        <f>C5</f>
        <v>PERIODO DEL 1 AL 15 DE DICIEMBRE DE 2019</v>
      </c>
      <c r="D30" s="9"/>
      <c r="E30" s="4"/>
      <c r="F30" s="60"/>
      <c r="G30" s="61"/>
      <c r="H30" s="61"/>
      <c r="I30" s="62"/>
      <c r="J30" s="62"/>
      <c r="K30" s="61"/>
      <c r="L30" s="62"/>
      <c r="M30" s="61"/>
      <c r="N30" s="61"/>
      <c r="O30" s="61"/>
      <c r="P30" s="462"/>
      <c r="R30"/>
      <c r="S30"/>
    </row>
    <row r="31" spans="1:19" ht="22.5" x14ac:dyDescent="0.25">
      <c r="C31" s="10" t="s">
        <v>7</v>
      </c>
      <c r="D31" s="10" t="s">
        <v>8</v>
      </c>
      <c r="E31" s="11" t="s">
        <v>9</v>
      </c>
      <c r="F31" s="10" t="s">
        <v>10</v>
      </c>
      <c r="G31" s="10" t="s">
        <v>11</v>
      </c>
      <c r="H31" s="10" t="s">
        <v>12</v>
      </c>
      <c r="I31" s="12" t="s">
        <v>13</v>
      </c>
      <c r="J31" s="13" t="s">
        <v>14</v>
      </c>
      <c r="K31" s="10" t="s">
        <v>15</v>
      </c>
      <c r="L31" s="14" t="s">
        <v>16</v>
      </c>
      <c r="M31" s="15" t="s">
        <v>17</v>
      </c>
      <c r="N31" s="15" t="s">
        <v>18</v>
      </c>
      <c r="O31" s="16" t="s">
        <v>19</v>
      </c>
      <c r="P31" s="10" t="s">
        <v>20</v>
      </c>
    </row>
    <row r="32" spans="1:19" ht="26.25" customHeight="1" x14ac:dyDescent="0.25">
      <c r="A32" s="17" t="s">
        <v>40</v>
      </c>
      <c r="B32" s="63"/>
      <c r="C32" s="64" t="s">
        <v>32</v>
      </c>
      <c r="D32" s="65"/>
      <c r="E32" s="66" t="s">
        <v>41</v>
      </c>
      <c r="F32" s="67">
        <v>113</v>
      </c>
      <c r="G32" s="67">
        <v>15</v>
      </c>
      <c r="H32" s="23">
        <v>13312.35</v>
      </c>
      <c r="I32" s="68">
        <f>H32*0.05</f>
        <v>665.61750000000006</v>
      </c>
      <c r="J32" s="68"/>
      <c r="K32" s="69">
        <v>2234.7399999999998</v>
      </c>
      <c r="L32" s="68">
        <v>0</v>
      </c>
      <c r="M32" s="69">
        <v>0</v>
      </c>
      <c r="N32" s="69"/>
      <c r="O32" s="23">
        <f>H32+I32-K32+L32-M32-N32</f>
        <v>11743.227500000001</v>
      </c>
      <c r="P32" s="70"/>
      <c r="R32" s="26"/>
      <c r="S32" s="71"/>
    </row>
    <row r="33" spans="1:18" ht="26.25" customHeight="1" x14ac:dyDescent="0.25">
      <c r="A33" s="17" t="s">
        <v>42</v>
      </c>
      <c r="B33" s="18"/>
      <c r="C33" s="64" t="s">
        <v>43</v>
      </c>
      <c r="D33" s="65"/>
      <c r="E33" s="66" t="s">
        <v>44</v>
      </c>
      <c r="F33" s="67">
        <v>113</v>
      </c>
      <c r="G33" s="67">
        <v>15</v>
      </c>
      <c r="H33" s="23">
        <v>2463.08</v>
      </c>
      <c r="I33" s="68">
        <f>H33*0.05</f>
        <v>123.154</v>
      </c>
      <c r="J33" s="68"/>
      <c r="K33" s="72">
        <v>0</v>
      </c>
      <c r="L33" s="73">
        <v>13.77</v>
      </c>
      <c r="M33" s="74">
        <v>0</v>
      </c>
      <c r="N33" s="74"/>
      <c r="O33" s="23">
        <f>(H33+I33-K33+L33-M33-N33)</f>
        <v>2600.0039999999999</v>
      </c>
      <c r="P33" s="75"/>
      <c r="R33" s="76"/>
    </row>
    <row r="34" spans="1:18" ht="15.75" thickBot="1" x14ac:dyDescent="0.3">
      <c r="C34" s="77"/>
      <c r="D34" s="61"/>
      <c r="E34" s="56"/>
      <c r="F34" s="78"/>
      <c r="G34" s="79" t="s">
        <v>31</v>
      </c>
      <c r="H34" s="80">
        <f>SUM(H32:H33)</f>
        <v>15775.43</v>
      </c>
      <c r="I34" s="81">
        <f>SUM(I32:I33)</f>
        <v>788.77150000000006</v>
      </c>
      <c r="J34" s="81">
        <f>SUM(J32:J33)</f>
        <v>0</v>
      </c>
      <c r="K34" s="80">
        <f>SUM(K32:K33)</f>
        <v>2234.7399999999998</v>
      </c>
      <c r="L34" s="81">
        <f>SUM(L32:L33)</f>
        <v>13.77</v>
      </c>
      <c r="M34" s="81">
        <f t="shared" ref="M34:N34" si="3">SUM(M32:M33)</f>
        <v>0</v>
      </c>
      <c r="N34" s="81">
        <f t="shared" si="3"/>
        <v>0</v>
      </c>
      <c r="O34" s="80">
        <f>SUM(O32:O33)</f>
        <v>14343.231500000002</v>
      </c>
      <c r="P34" s="61"/>
    </row>
    <row r="35" spans="1:18" ht="10.5" customHeight="1" x14ac:dyDescent="0.25">
      <c r="C35" s="82"/>
      <c r="F35" s="35"/>
    </row>
    <row r="36" spans="1:18" ht="15.75" x14ac:dyDescent="0.25">
      <c r="C36" s="465" t="s">
        <v>45</v>
      </c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84"/>
    </row>
    <row r="37" spans="1:18" x14ac:dyDescent="0.25">
      <c r="C37" s="8" t="str">
        <f>C30</f>
        <v>PERIODO DEL 1 AL 15 DE DICIEMBRE DE 2019</v>
      </c>
      <c r="D37" s="9"/>
      <c r="E37" s="4"/>
      <c r="F37" s="85"/>
      <c r="G37" s="86"/>
      <c r="H37" s="87"/>
      <c r="I37" s="88"/>
      <c r="J37" s="88"/>
      <c r="K37" s="87"/>
      <c r="L37" s="88"/>
      <c r="M37" s="87"/>
      <c r="N37" s="87"/>
      <c r="O37" s="87"/>
      <c r="P37" s="86"/>
    </row>
    <row r="38" spans="1:18" ht="22.5" x14ac:dyDescent="0.25">
      <c r="C38" s="10" t="s">
        <v>7</v>
      </c>
      <c r="D38" s="10" t="s">
        <v>8</v>
      </c>
      <c r="E38" s="11" t="s">
        <v>9</v>
      </c>
      <c r="F38" s="10" t="s">
        <v>10</v>
      </c>
      <c r="G38" s="10" t="s">
        <v>11</v>
      </c>
      <c r="H38" s="10" t="s">
        <v>12</v>
      </c>
      <c r="I38" s="12" t="s">
        <v>13</v>
      </c>
      <c r="J38" s="13" t="s">
        <v>14</v>
      </c>
      <c r="K38" s="10" t="s">
        <v>15</v>
      </c>
      <c r="L38" s="14" t="s">
        <v>16</v>
      </c>
      <c r="M38" s="15" t="s">
        <v>17</v>
      </c>
      <c r="N38" s="15" t="s">
        <v>18</v>
      </c>
      <c r="O38" s="16" t="s">
        <v>19</v>
      </c>
      <c r="P38" s="10" t="s">
        <v>20</v>
      </c>
    </row>
    <row r="39" spans="1:18" ht="26.25" customHeight="1" x14ac:dyDescent="0.25">
      <c r="A39" s="17" t="s">
        <v>46</v>
      </c>
      <c r="C39" s="30" t="s">
        <v>47</v>
      </c>
      <c r="D39" s="89" t="s">
        <v>48</v>
      </c>
      <c r="E39" s="90" t="s">
        <v>36</v>
      </c>
      <c r="F39" s="91">
        <v>113</v>
      </c>
      <c r="G39" s="91">
        <v>15</v>
      </c>
      <c r="H39" s="23">
        <v>5827.5</v>
      </c>
      <c r="I39" s="68">
        <f>H39*0.05</f>
        <v>291.375</v>
      </c>
      <c r="J39" s="68"/>
      <c r="K39" s="74">
        <v>609.88</v>
      </c>
      <c r="L39" s="92">
        <v>0</v>
      </c>
      <c r="M39" s="93">
        <v>0</v>
      </c>
      <c r="N39" s="93"/>
      <c r="O39" s="23">
        <f>ROUND(H39+I39-K39+L39-M39-N39,0)+J39</f>
        <v>5509</v>
      </c>
      <c r="P39" s="94"/>
    </row>
    <row r="40" spans="1:18" ht="26.25" customHeight="1" x14ac:dyDescent="0.25">
      <c r="A40" s="17" t="s">
        <v>49</v>
      </c>
      <c r="B40" s="18"/>
      <c r="C40" s="19" t="s">
        <v>50</v>
      </c>
      <c r="D40" s="95"/>
      <c r="E40" s="90" t="s">
        <v>51</v>
      </c>
      <c r="F40" s="91">
        <v>111</v>
      </c>
      <c r="G40" s="91">
        <v>15</v>
      </c>
      <c r="H40" s="23">
        <v>5827.5</v>
      </c>
      <c r="I40" s="68">
        <f>H40*0.05</f>
        <v>291.375</v>
      </c>
      <c r="J40" s="68"/>
      <c r="K40" s="74">
        <v>609.88</v>
      </c>
      <c r="L40" s="92">
        <v>0</v>
      </c>
      <c r="M40" s="74">
        <v>0</v>
      </c>
      <c r="N40" s="74"/>
      <c r="O40" s="23">
        <f>ROUND(H40+I40-K40+L40-M40-N40,0)</f>
        <v>5509</v>
      </c>
      <c r="P40" s="94"/>
    </row>
    <row r="41" spans="1:18" ht="15.75" thickBot="1" x14ac:dyDescent="0.3">
      <c r="C41" s="96"/>
      <c r="D41" s="86"/>
      <c r="E41" s="97"/>
      <c r="F41" s="98"/>
      <c r="G41" s="99" t="s">
        <v>31</v>
      </c>
      <c r="H41" s="100">
        <f>SUM(H39:H40)</f>
        <v>11655</v>
      </c>
      <c r="I41" s="101">
        <f>SUM(I39:I40)</f>
        <v>582.75</v>
      </c>
      <c r="J41" s="101">
        <f>SUM(J39:J40)</f>
        <v>0</v>
      </c>
      <c r="K41" s="100">
        <f>SUM(K39:K40)</f>
        <v>1219.76</v>
      </c>
      <c r="L41" s="101">
        <f>SUM(L39:L40)</f>
        <v>0</v>
      </c>
      <c r="M41" s="101">
        <f t="shared" ref="M41" si="4">SUM(M39:M40)</f>
        <v>0</v>
      </c>
      <c r="N41" s="101">
        <f>SUM(N39:N40)</f>
        <v>0</v>
      </c>
      <c r="O41" s="102">
        <f>SUM(O39:O40)</f>
        <v>11018</v>
      </c>
      <c r="P41" s="86"/>
    </row>
    <row r="42" spans="1:18" ht="15.75" x14ac:dyDescent="0.25">
      <c r="C42" s="466" t="s">
        <v>52</v>
      </c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103"/>
      <c r="O42" s="104"/>
      <c r="P42" s="467"/>
    </row>
    <row r="43" spans="1:18" x14ac:dyDescent="0.25">
      <c r="C43" s="8" t="str">
        <f>C37</f>
        <v>PERIODO DEL 1 AL 15 DE DICIEMBRE DE 2019</v>
      </c>
      <c r="D43" s="8"/>
      <c r="E43" s="4"/>
      <c r="F43" s="105"/>
      <c r="G43" s="106"/>
      <c r="H43" s="107"/>
      <c r="I43" s="108"/>
      <c r="J43" s="108"/>
      <c r="K43" s="107"/>
      <c r="L43" s="108"/>
      <c r="M43" s="107"/>
      <c r="N43" s="107"/>
      <c r="O43" s="107"/>
      <c r="P43" s="468"/>
    </row>
    <row r="44" spans="1:18" ht="22.5" x14ac:dyDescent="0.25">
      <c r="C44" s="10" t="s">
        <v>7</v>
      </c>
      <c r="D44" s="10" t="s">
        <v>8</v>
      </c>
      <c r="E44" s="11" t="s">
        <v>9</v>
      </c>
      <c r="F44" s="10" t="s">
        <v>10</v>
      </c>
      <c r="G44" s="10" t="s">
        <v>11</v>
      </c>
      <c r="H44" s="10" t="s">
        <v>12</v>
      </c>
      <c r="I44" s="12" t="s">
        <v>13</v>
      </c>
      <c r="J44" s="13" t="s">
        <v>14</v>
      </c>
      <c r="K44" s="10" t="s">
        <v>15</v>
      </c>
      <c r="L44" s="14" t="s">
        <v>16</v>
      </c>
      <c r="M44" s="15" t="s">
        <v>17</v>
      </c>
      <c r="N44" s="15" t="s">
        <v>18</v>
      </c>
      <c r="O44" s="16" t="s">
        <v>19</v>
      </c>
      <c r="P44" s="10" t="s">
        <v>20</v>
      </c>
    </row>
    <row r="45" spans="1:18" ht="26.25" customHeight="1" x14ac:dyDescent="0.25">
      <c r="A45" s="17" t="s">
        <v>53</v>
      </c>
      <c r="C45" s="109" t="s">
        <v>54</v>
      </c>
      <c r="D45" s="110"/>
      <c r="E45" s="111" t="s">
        <v>55</v>
      </c>
      <c r="F45" s="112">
        <v>113</v>
      </c>
      <c r="G45" s="112">
        <v>15</v>
      </c>
      <c r="H45" s="23">
        <v>5170.2299999999996</v>
      </c>
      <c r="I45" s="68">
        <f>H45*0.05</f>
        <v>258.51150000000001</v>
      </c>
      <c r="J45" s="68"/>
      <c r="K45" s="113">
        <v>492.09</v>
      </c>
      <c r="L45" s="114">
        <v>0</v>
      </c>
      <c r="M45" s="115">
        <v>0</v>
      </c>
      <c r="N45" s="72"/>
      <c r="O45" s="23">
        <f>H45+I45-K45+L45-M45-N45</f>
        <v>4936.651499999999</v>
      </c>
      <c r="P45" s="116"/>
    </row>
    <row r="46" spans="1:18" ht="26.25" customHeight="1" x14ac:dyDescent="0.25">
      <c r="A46" s="17" t="s">
        <v>56</v>
      </c>
      <c r="C46" s="117" t="s">
        <v>57</v>
      </c>
      <c r="D46" s="110"/>
      <c r="E46" s="111" t="s">
        <v>58</v>
      </c>
      <c r="F46" s="112">
        <v>113</v>
      </c>
      <c r="G46" s="112">
        <v>15</v>
      </c>
      <c r="H46" s="23">
        <v>5170.2299999999996</v>
      </c>
      <c r="I46" s="68">
        <f>H46*0.05</f>
        <v>258.51150000000001</v>
      </c>
      <c r="J46" s="68"/>
      <c r="K46" s="113">
        <v>492.09</v>
      </c>
      <c r="L46" s="114">
        <v>0</v>
      </c>
      <c r="M46" s="115">
        <v>0</v>
      </c>
      <c r="N46" s="115"/>
      <c r="O46" s="23">
        <f>H46+I46-K46+L46-M46-N46</f>
        <v>4936.651499999999</v>
      </c>
      <c r="P46" s="118"/>
    </row>
    <row r="47" spans="1:18" ht="26.25" customHeight="1" x14ac:dyDescent="0.25">
      <c r="A47" s="17" t="s">
        <v>59</v>
      </c>
      <c r="C47" s="119" t="s">
        <v>60</v>
      </c>
      <c r="D47" s="120"/>
      <c r="E47" s="121" t="s">
        <v>61</v>
      </c>
      <c r="F47" s="112">
        <v>113</v>
      </c>
      <c r="G47" s="122">
        <v>15</v>
      </c>
      <c r="H47" s="23">
        <v>2261.37</v>
      </c>
      <c r="I47" s="68">
        <f>H47*0.05</f>
        <v>113.0685</v>
      </c>
      <c r="J47" s="68"/>
      <c r="K47" s="72">
        <v>0</v>
      </c>
      <c r="L47" s="73">
        <v>42.74</v>
      </c>
      <c r="M47" s="74">
        <v>0</v>
      </c>
      <c r="N47" s="74"/>
      <c r="O47" s="23">
        <f>H47+I47-K47+L47-M47-N47</f>
        <v>2417.1784999999995</v>
      </c>
      <c r="P47" s="123"/>
    </row>
    <row r="48" spans="1:18" ht="26.25" customHeight="1" x14ac:dyDescent="0.25">
      <c r="A48" s="17"/>
      <c r="C48" s="119" t="s">
        <v>62</v>
      </c>
      <c r="D48" s="120"/>
      <c r="E48" s="121" t="s">
        <v>63</v>
      </c>
      <c r="F48" s="112">
        <v>113</v>
      </c>
      <c r="G48" s="122">
        <v>15</v>
      </c>
      <c r="H48" s="23">
        <v>3102.45</v>
      </c>
      <c r="I48" s="68">
        <f>H48*0.05</f>
        <v>155.1225</v>
      </c>
      <c r="J48" s="68"/>
      <c r="K48" s="72">
        <v>91.04</v>
      </c>
      <c r="L48" s="73">
        <v>0</v>
      </c>
      <c r="M48" s="72">
        <v>0</v>
      </c>
      <c r="N48" s="72"/>
      <c r="O48" s="23">
        <f>H48+I48-K48+L48-M48-N48</f>
        <v>3166.5324999999998</v>
      </c>
      <c r="P48" s="123"/>
    </row>
    <row r="49" spans="1:19" ht="15.75" thickBot="1" x14ac:dyDescent="0.3">
      <c r="C49" s="124"/>
      <c r="D49" s="106"/>
      <c r="E49" s="125"/>
      <c r="F49" s="126"/>
      <c r="G49" s="127" t="s">
        <v>31</v>
      </c>
      <c r="H49" s="128">
        <f>SUM(H45:H48)</f>
        <v>15704.279999999999</v>
      </c>
      <c r="I49" s="128">
        <f t="shared" ref="I49:O49" si="5">SUM(I45:I48)</f>
        <v>785.21399999999994</v>
      </c>
      <c r="J49" s="128">
        <f t="shared" si="5"/>
        <v>0</v>
      </c>
      <c r="K49" s="128">
        <f t="shared" si="5"/>
        <v>1075.22</v>
      </c>
      <c r="L49" s="128">
        <f t="shared" si="5"/>
        <v>42.74</v>
      </c>
      <c r="M49" s="128">
        <f t="shared" si="5"/>
        <v>0</v>
      </c>
      <c r="N49" s="128">
        <f t="shared" si="5"/>
        <v>0</v>
      </c>
      <c r="O49" s="128">
        <f t="shared" si="5"/>
        <v>15457.013999999997</v>
      </c>
      <c r="P49" s="106"/>
    </row>
    <row r="50" spans="1:19" ht="15.75" x14ac:dyDescent="0.25">
      <c r="C50" s="469" t="s">
        <v>64</v>
      </c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129"/>
    </row>
    <row r="51" spans="1:19" x14ac:dyDescent="0.25">
      <c r="C51" s="8" t="str">
        <f>C43</f>
        <v>PERIODO DEL 1 AL 15 DE DICIEMBRE DE 2019</v>
      </c>
      <c r="D51" s="9"/>
      <c r="E51" s="4"/>
      <c r="F51" s="130"/>
      <c r="G51" s="131"/>
      <c r="H51" s="132"/>
      <c r="I51" s="133"/>
      <c r="J51" s="133"/>
      <c r="K51" s="132"/>
      <c r="L51" s="133"/>
      <c r="M51" s="132"/>
      <c r="N51" s="132"/>
      <c r="O51" s="132"/>
      <c r="P51" s="131"/>
    </row>
    <row r="52" spans="1:19" ht="22.5" x14ac:dyDescent="0.25">
      <c r="C52" s="10" t="s">
        <v>7</v>
      </c>
      <c r="D52" s="10" t="s">
        <v>8</v>
      </c>
      <c r="E52" s="11" t="s">
        <v>9</v>
      </c>
      <c r="F52" s="10" t="s">
        <v>10</v>
      </c>
      <c r="G52" s="10" t="s">
        <v>11</v>
      </c>
      <c r="H52" s="10" t="s">
        <v>12</v>
      </c>
      <c r="I52" s="12" t="s">
        <v>13</v>
      </c>
      <c r="J52" s="13" t="s">
        <v>14</v>
      </c>
      <c r="K52" s="10" t="s">
        <v>15</v>
      </c>
      <c r="L52" s="14" t="s">
        <v>16</v>
      </c>
      <c r="M52" s="15" t="s">
        <v>17</v>
      </c>
      <c r="N52" s="15" t="s">
        <v>18</v>
      </c>
      <c r="O52" s="16" t="s">
        <v>19</v>
      </c>
      <c r="P52" s="10" t="s">
        <v>20</v>
      </c>
    </row>
    <row r="53" spans="1:19" ht="23.25" customHeight="1" x14ac:dyDescent="0.25">
      <c r="A53" s="17" t="s">
        <v>65</v>
      </c>
      <c r="C53" s="109" t="s">
        <v>66</v>
      </c>
      <c r="D53" s="134"/>
      <c r="E53" s="135" t="s">
        <v>67</v>
      </c>
      <c r="F53" s="112">
        <v>113</v>
      </c>
      <c r="G53" s="136">
        <v>15</v>
      </c>
      <c r="H53" s="23">
        <f>241.34*15</f>
        <v>3620.1</v>
      </c>
      <c r="I53" s="68">
        <f>H53*0.05</f>
        <v>181.005</v>
      </c>
      <c r="J53" s="68"/>
      <c r="K53" s="137">
        <v>165.07</v>
      </c>
      <c r="L53" s="138">
        <v>0</v>
      </c>
      <c r="M53" s="137">
        <v>0</v>
      </c>
      <c r="N53" s="137"/>
      <c r="O53" s="23">
        <f>H53+I53-K53+L53-M53-N53</f>
        <v>3636.0349999999999</v>
      </c>
      <c r="P53" s="139"/>
    </row>
    <row r="54" spans="1:19" ht="23.25" customHeight="1" x14ac:dyDescent="0.25">
      <c r="A54" s="17" t="s">
        <v>68</v>
      </c>
      <c r="C54" s="109" t="s">
        <v>69</v>
      </c>
      <c r="D54" s="134"/>
      <c r="E54" s="135" t="s">
        <v>70</v>
      </c>
      <c r="F54" s="112">
        <v>113</v>
      </c>
      <c r="G54" s="136">
        <v>15</v>
      </c>
      <c r="H54" s="23">
        <v>2261.67</v>
      </c>
      <c r="I54" s="68">
        <f>H54*0.05</f>
        <v>113.08350000000002</v>
      </c>
      <c r="J54" s="68"/>
      <c r="K54" s="72">
        <v>0</v>
      </c>
      <c r="L54" s="73">
        <v>42.74</v>
      </c>
      <c r="M54" s="140">
        <v>0</v>
      </c>
      <c r="N54" s="140"/>
      <c r="O54" s="23">
        <f>H54+I54-K54+L54-M54-N54</f>
        <v>2417.4935</v>
      </c>
      <c r="P54" s="139"/>
    </row>
    <row r="55" spans="1:19" ht="12.75" customHeight="1" thickBot="1" x14ac:dyDescent="0.3">
      <c r="C55" s="141"/>
      <c r="D55" s="131"/>
      <c r="E55" s="142"/>
      <c r="F55" s="143"/>
      <c r="G55" s="144" t="s">
        <v>31</v>
      </c>
      <c r="H55" s="145">
        <f>SUM(H53:H54)</f>
        <v>5881.77</v>
      </c>
      <c r="I55" s="145">
        <f t="shared" ref="I55:O55" si="6">SUM(I53:I54)</f>
        <v>294.08850000000001</v>
      </c>
      <c r="J55" s="145">
        <f t="shared" si="6"/>
        <v>0</v>
      </c>
      <c r="K55" s="145">
        <f t="shared" si="6"/>
        <v>165.07</v>
      </c>
      <c r="L55" s="145">
        <f t="shared" si="6"/>
        <v>42.74</v>
      </c>
      <c r="M55" s="145">
        <f t="shared" si="6"/>
        <v>0</v>
      </c>
      <c r="N55" s="145">
        <f t="shared" si="6"/>
        <v>0</v>
      </c>
      <c r="O55" s="145">
        <f t="shared" si="6"/>
        <v>6053.5285000000003</v>
      </c>
      <c r="P55" s="131"/>
    </row>
    <row r="56" spans="1:19" ht="12.75" customHeight="1" x14ac:dyDescent="0.25">
      <c r="C56" s="141"/>
      <c r="D56" s="131"/>
      <c r="E56" s="142"/>
      <c r="F56" s="143"/>
      <c r="G56" s="141"/>
      <c r="H56" s="146"/>
      <c r="I56" s="147"/>
      <c r="J56" s="147"/>
      <c r="K56" s="146"/>
      <c r="L56" s="147"/>
      <c r="M56" s="146"/>
      <c r="N56" s="146"/>
      <c r="O56" s="146"/>
      <c r="P56" s="131"/>
    </row>
    <row r="57" spans="1:19" ht="15.75" thickBot="1" x14ac:dyDescent="0.3">
      <c r="C57" s="41"/>
      <c r="D57" s="148"/>
      <c r="E57" s="149"/>
      <c r="F57" s="35"/>
    </row>
    <row r="58" spans="1:19" s="1" customFormat="1" x14ac:dyDescent="0.25">
      <c r="A58"/>
      <c r="B58"/>
      <c r="C58" s="463" t="s">
        <v>32</v>
      </c>
      <c r="D58" s="463"/>
      <c r="E58" s="463"/>
      <c r="F58" s="463"/>
      <c r="G58" s="463"/>
      <c r="I58" s="464" t="s">
        <v>33</v>
      </c>
      <c r="J58" s="464"/>
      <c r="K58" s="464"/>
      <c r="L58"/>
      <c r="M58"/>
      <c r="N58"/>
      <c r="O58" s="464" t="s">
        <v>34</v>
      </c>
      <c r="P58" s="464"/>
      <c r="R58"/>
      <c r="S58"/>
    </row>
    <row r="59" spans="1:19" s="48" customFormat="1" x14ac:dyDescent="0.25">
      <c r="B59"/>
      <c r="C59" s="463" t="s">
        <v>35</v>
      </c>
      <c r="D59" s="463"/>
      <c r="E59" s="463"/>
      <c r="F59" s="463"/>
      <c r="G59" s="463"/>
      <c r="H59" s="463" t="s">
        <v>36</v>
      </c>
      <c r="I59" s="463"/>
      <c r="J59" s="463"/>
      <c r="K59" s="463"/>
      <c r="L59" s="463"/>
      <c r="M59"/>
      <c r="N59"/>
      <c r="O59" s="463" t="s">
        <v>37</v>
      </c>
      <c r="P59" s="463"/>
      <c r="Q59" s="1"/>
      <c r="R59"/>
      <c r="S59"/>
    </row>
    <row r="60" spans="1:19" x14ac:dyDescent="0.25">
      <c r="C60" s="82"/>
      <c r="D60" s="35"/>
      <c r="F60" s="35"/>
      <c r="H60" s="35"/>
      <c r="I60" s="51"/>
      <c r="J60" s="51"/>
      <c r="K60" s="35"/>
      <c r="L60" s="51"/>
      <c r="O60" s="35"/>
      <c r="P60" s="35"/>
    </row>
    <row r="61" spans="1:19" ht="29.25" x14ac:dyDescent="0.5">
      <c r="C61" s="458" t="s">
        <v>0</v>
      </c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</row>
    <row r="62" spans="1:19" ht="23.25" x14ac:dyDescent="0.35">
      <c r="C62" s="459" t="s">
        <v>1</v>
      </c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</row>
    <row r="63" spans="1:19" ht="15.75" x14ac:dyDescent="0.25">
      <c r="C63" s="150" t="s">
        <v>2</v>
      </c>
      <c r="D63" s="151" t="s">
        <v>38</v>
      </c>
      <c r="E63" s="152"/>
      <c r="F63" s="153"/>
      <c r="G63" s="151"/>
      <c r="H63" s="151"/>
      <c r="I63" s="154"/>
      <c r="J63" s="154"/>
      <c r="K63" s="151"/>
      <c r="L63" s="154"/>
      <c r="M63" s="151"/>
      <c r="N63" s="151"/>
      <c r="O63" s="151"/>
      <c r="P63" s="155" t="s">
        <v>3</v>
      </c>
    </row>
    <row r="64" spans="1:19" ht="15.75" x14ac:dyDescent="0.25">
      <c r="C64" s="472" t="s">
        <v>71</v>
      </c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61" t="s">
        <v>5</v>
      </c>
    </row>
    <row r="65" spans="1:18" x14ac:dyDescent="0.25">
      <c r="C65" s="8" t="str">
        <f>C51</f>
        <v>PERIODO DEL 1 AL 15 DE DICIEMBRE DE 2019</v>
      </c>
      <c r="D65" s="9"/>
      <c r="E65" s="4"/>
      <c r="F65" s="156"/>
      <c r="G65" s="157"/>
      <c r="H65" s="158"/>
      <c r="I65" s="159"/>
      <c r="J65" s="159"/>
      <c r="K65" s="158"/>
      <c r="L65" s="159"/>
      <c r="M65" s="158"/>
      <c r="N65" s="158"/>
      <c r="O65" s="158"/>
      <c r="P65" s="462"/>
    </row>
    <row r="66" spans="1:18" ht="22.5" x14ac:dyDescent="0.25">
      <c r="C66" s="10" t="s">
        <v>7</v>
      </c>
      <c r="D66" s="10" t="s">
        <v>8</v>
      </c>
      <c r="E66" s="11" t="s">
        <v>9</v>
      </c>
      <c r="F66" s="10" t="s">
        <v>10</v>
      </c>
      <c r="G66" s="10" t="s">
        <v>11</v>
      </c>
      <c r="H66" s="10" t="s">
        <v>12</v>
      </c>
      <c r="I66" s="12" t="s">
        <v>13</v>
      </c>
      <c r="J66" s="13" t="s">
        <v>14</v>
      </c>
      <c r="K66" s="10" t="s">
        <v>15</v>
      </c>
      <c r="L66" s="14" t="s">
        <v>16</v>
      </c>
      <c r="M66" s="15" t="s">
        <v>17</v>
      </c>
      <c r="N66" s="15" t="s">
        <v>18</v>
      </c>
      <c r="O66" s="16" t="s">
        <v>19</v>
      </c>
      <c r="P66" s="10" t="s">
        <v>20</v>
      </c>
    </row>
    <row r="67" spans="1:18" ht="26.25" customHeight="1" x14ac:dyDescent="0.25">
      <c r="A67" s="17" t="s">
        <v>72</v>
      </c>
      <c r="C67" s="160" t="s">
        <v>73</v>
      </c>
      <c r="D67" s="161" t="s">
        <v>74</v>
      </c>
      <c r="E67" s="162" t="s">
        <v>75</v>
      </c>
      <c r="F67" s="112">
        <v>113</v>
      </c>
      <c r="G67" s="163">
        <v>15</v>
      </c>
      <c r="H67" s="23">
        <v>8223.23</v>
      </c>
      <c r="I67" s="68">
        <f>H67*0.05</f>
        <v>411.16149999999999</v>
      </c>
      <c r="J67" s="68"/>
      <c r="K67" s="113">
        <v>1118.31</v>
      </c>
      <c r="L67" s="114">
        <v>0</v>
      </c>
      <c r="M67" s="113">
        <v>0</v>
      </c>
      <c r="N67" s="113"/>
      <c r="O67" s="23">
        <f>H67+I67-K67+L67-M67-N67</f>
        <v>7516.0815000000002</v>
      </c>
      <c r="P67" s="164"/>
    </row>
    <row r="68" spans="1:18" ht="26.25" customHeight="1" x14ac:dyDescent="0.25">
      <c r="A68" s="17" t="s">
        <v>76</v>
      </c>
      <c r="C68" s="160" t="s">
        <v>77</v>
      </c>
      <c r="D68" s="165" t="s">
        <v>78</v>
      </c>
      <c r="E68" s="162" t="s">
        <v>79</v>
      </c>
      <c r="F68" s="112">
        <v>113</v>
      </c>
      <c r="G68" s="163">
        <v>15</v>
      </c>
      <c r="H68" s="23">
        <v>6410.6</v>
      </c>
      <c r="I68" s="68">
        <f>H68*0.05</f>
        <v>320.53000000000003</v>
      </c>
      <c r="J68" s="68"/>
      <c r="K68" s="113">
        <v>731.13</v>
      </c>
      <c r="L68" s="114">
        <v>0</v>
      </c>
      <c r="M68" s="113">
        <v>0</v>
      </c>
      <c r="N68" s="113"/>
      <c r="O68" s="23">
        <f>ROUND(H68+I68-K68+L68-M68-N68,0)</f>
        <v>6000</v>
      </c>
      <c r="P68" s="164"/>
    </row>
    <row r="69" spans="1:18" ht="26.25" customHeight="1" x14ac:dyDescent="0.25">
      <c r="A69" s="17" t="s">
        <v>80</v>
      </c>
      <c r="C69" s="160" t="s">
        <v>81</v>
      </c>
      <c r="D69" s="161"/>
      <c r="E69" s="162" t="s">
        <v>82</v>
      </c>
      <c r="F69" s="112">
        <v>113</v>
      </c>
      <c r="G69" s="163">
        <v>15</v>
      </c>
      <c r="H69" s="23">
        <v>2565.66</v>
      </c>
      <c r="I69" s="68">
        <f>H69*0.05</f>
        <v>128.28299999999999</v>
      </c>
      <c r="J69" s="68"/>
      <c r="K69" s="72"/>
      <c r="L69" s="73">
        <v>2.61</v>
      </c>
      <c r="M69" s="113">
        <v>0</v>
      </c>
      <c r="N69" s="113"/>
      <c r="O69" s="23">
        <f>H69+I69-K69+L69-M69-N69</f>
        <v>2696.5529999999999</v>
      </c>
      <c r="P69" s="164"/>
    </row>
    <row r="70" spans="1:18" ht="26.25" customHeight="1" x14ac:dyDescent="0.25">
      <c r="A70" s="17" t="s">
        <v>83</v>
      </c>
      <c r="C70" s="160" t="s">
        <v>84</v>
      </c>
      <c r="D70" s="161"/>
      <c r="E70" s="162" t="s">
        <v>85</v>
      </c>
      <c r="F70" s="112">
        <v>113</v>
      </c>
      <c r="G70" s="163">
        <v>15</v>
      </c>
      <c r="H70" s="23">
        <v>2565.66</v>
      </c>
      <c r="I70" s="68">
        <f>H70*0.05</f>
        <v>128.28299999999999</v>
      </c>
      <c r="J70" s="68"/>
      <c r="K70" s="72"/>
      <c r="L70" s="73">
        <v>2.61</v>
      </c>
      <c r="M70" s="113">
        <v>0</v>
      </c>
      <c r="N70" s="113"/>
      <c r="O70" s="23">
        <f>H70+I70-K70+L70-M70-N70+J70</f>
        <v>2696.5529999999999</v>
      </c>
      <c r="P70" s="164"/>
      <c r="R70" s="26"/>
    </row>
    <row r="71" spans="1:18" ht="15.75" thickBot="1" x14ac:dyDescent="0.3">
      <c r="C71" s="166"/>
      <c r="D71" s="157"/>
      <c r="E71" s="152"/>
      <c r="F71" s="167"/>
      <c r="G71" s="168" t="s">
        <v>31</v>
      </c>
      <c r="H71" s="169">
        <f>SUM(H67:H70)</f>
        <v>19765.149999999998</v>
      </c>
      <c r="I71" s="169">
        <f t="shared" ref="I71:O71" si="7">SUM(I67:I70)</f>
        <v>988.25750000000005</v>
      </c>
      <c r="J71" s="169">
        <f t="shared" si="7"/>
        <v>0</v>
      </c>
      <c r="K71" s="169">
        <f t="shared" si="7"/>
        <v>1849.44</v>
      </c>
      <c r="L71" s="169">
        <f t="shared" si="7"/>
        <v>5.22</v>
      </c>
      <c r="M71" s="169">
        <f t="shared" si="7"/>
        <v>0</v>
      </c>
      <c r="N71" s="169">
        <f>SUM(N67:N70)</f>
        <v>0</v>
      </c>
      <c r="O71" s="169">
        <f t="shared" si="7"/>
        <v>18909.1875</v>
      </c>
      <c r="P71" s="157"/>
    </row>
    <row r="72" spans="1:18" x14ac:dyDescent="0.25">
      <c r="C72" s="166"/>
      <c r="D72" s="157"/>
      <c r="E72" s="152"/>
      <c r="F72" s="167"/>
      <c r="G72" s="166"/>
      <c r="H72" s="170"/>
      <c r="I72" s="171"/>
      <c r="J72" s="171"/>
      <c r="K72" s="170"/>
      <c r="L72" s="171"/>
      <c r="M72" s="170"/>
      <c r="N72" s="170"/>
      <c r="O72" s="170"/>
      <c r="P72" s="157"/>
    </row>
    <row r="73" spans="1:18" ht="15.75" x14ac:dyDescent="0.25">
      <c r="C73" s="471" t="s">
        <v>86</v>
      </c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172"/>
    </row>
    <row r="74" spans="1:18" x14ac:dyDescent="0.25">
      <c r="C74" s="8" t="str">
        <f>C65</f>
        <v>PERIODO DEL 1 AL 15 DE DICIEMBRE DE 2019</v>
      </c>
      <c r="D74" s="9"/>
      <c r="E74" s="4"/>
      <c r="F74" s="173"/>
      <c r="G74" s="174"/>
      <c r="H74" s="175"/>
      <c r="I74" s="176"/>
      <c r="J74" s="176"/>
      <c r="K74" s="175"/>
      <c r="L74" s="176"/>
      <c r="M74" s="175"/>
      <c r="N74" s="175"/>
      <c r="O74" s="175"/>
      <c r="P74" s="174"/>
    </row>
    <row r="75" spans="1:18" ht="22.5" x14ac:dyDescent="0.25">
      <c r="C75" s="10" t="s">
        <v>7</v>
      </c>
      <c r="D75" s="10" t="s">
        <v>8</v>
      </c>
      <c r="E75" s="11" t="s">
        <v>9</v>
      </c>
      <c r="F75" s="10" t="s">
        <v>10</v>
      </c>
      <c r="G75" s="177" t="s">
        <v>11</v>
      </c>
      <c r="H75" s="10" t="s">
        <v>12</v>
      </c>
      <c r="I75" s="12" t="s">
        <v>13</v>
      </c>
      <c r="J75" s="13" t="s">
        <v>14</v>
      </c>
      <c r="K75" s="10" t="s">
        <v>15</v>
      </c>
      <c r="L75" s="14" t="s">
        <v>16</v>
      </c>
      <c r="M75" s="15" t="s">
        <v>17</v>
      </c>
      <c r="N75" s="15" t="s">
        <v>18</v>
      </c>
      <c r="O75" s="16" t="s">
        <v>19</v>
      </c>
      <c r="P75" s="10" t="s">
        <v>20</v>
      </c>
    </row>
    <row r="76" spans="1:18" ht="26.25" customHeight="1" x14ac:dyDescent="0.25">
      <c r="A76" s="17" t="s">
        <v>87</v>
      </c>
      <c r="C76" s="178" t="s">
        <v>88</v>
      </c>
      <c r="D76" s="179"/>
      <c r="E76" s="180" t="s">
        <v>89</v>
      </c>
      <c r="F76" s="112">
        <v>113</v>
      </c>
      <c r="G76" s="181">
        <v>15</v>
      </c>
      <c r="H76" s="23">
        <v>3102.45</v>
      </c>
      <c r="I76" s="68">
        <f t="shared" ref="I76:I81" si="8">H76*0.05</f>
        <v>155.1225</v>
      </c>
      <c r="J76" s="68"/>
      <c r="K76" s="72">
        <v>91.04</v>
      </c>
      <c r="L76" s="73">
        <v>0</v>
      </c>
      <c r="M76" s="72">
        <v>0</v>
      </c>
      <c r="N76" s="72"/>
      <c r="O76" s="23">
        <f>H76+I76-K76+L76-M76-N76+J76</f>
        <v>3166.5324999999998</v>
      </c>
      <c r="P76" s="182"/>
      <c r="Q76" s="48"/>
    </row>
    <row r="77" spans="1:18" ht="26.25" customHeight="1" x14ac:dyDescent="0.25">
      <c r="A77" s="17"/>
      <c r="C77" s="178" t="s">
        <v>90</v>
      </c>
      <c r="D77" s="179"/>
      <c r="E77" s="180" t="s">
        <v>91</v>
      </c>
      <c r="F77" s="112">
        <v>113</v>
      </c>
      <c r="G77" s="136">
        <v>15</v>
      </c>
      <c r="H77" s="23">
        <v>2261.37</v>
      </c>
      <c r="I77" s="68">
        <f t="shared" si="8"/>
        <v>113.0685</v>
      </c>
      <c r="J77" s="68"/>
      <c r="K77" s="72">
        <v>0</v>
      </c>
      <c r="L77" s="73">
        <v>42.74</v>
      </c>
      <c r="M77" s="140">
        <v>0</v>
      </c>
      <c r="N77" s="140"/>
      <c r="O77" s="23">
        <f>H77+I77-K77+L77-M77-N77+J77</f>
        <v>2417.1784999999995</v>
      </c>
      <c r="P77" s="182"/>
      <c r="Q77" s="48"/>
    </row>
    <row r="78" spans="1:18" ht="26.25" customHeight="1" x14ac:dyDescent="0.25">
      <c r="A78" s="17" t="s">
        <v>92</v>
      </c>
      <c r="C78" s="178" t="s">
        <v>93</v>
      </c>
      <c r="D78" s="179"/>
      <c r="E78" s="180" t="s">
        <v>94</v>
      </c>
      <c r="F78" s="112">
        <v>113</v>
      </c>
      <c r="G78" s="183">
        <v>15</v>
      </c>
      <c r="H78" s="23">
        <v>2904</v>
      </c>
      <c r="I78" s="68">
        <f t="shared" si="8"/>
        <v>145.20000000000002</v>
      </c>
      <c r="J78" s="68"/>
      <c r="K78" s="184">
        <v>49.2</v>
      </c>
      <c r="L78" s="185">
        <v>0</v>
      </c>
      <c r="M78" s="184">
        <v>0</v>
      </c>
      <c r="N78" s="184"/>
      <c r="O78" s="23">
        <f>ROUND(H78+I78-K78+L78-M78-N78,0)</f>
        <v>3000</v>
      </c>
      <c r="P78" s="182"/>
    </row>
    <row r="79" spans="1:18" ht="26.25" customHeight="1" x14ac:dyDescent="0.25">
      <c r="A79" s="17"/>
      <c r="C79" s="186" t="s">
        <v>95</v>
      </c>
      <c r="D79" s="187"/>
      <c r="E79" s="188" t="s">
        <v>96</v>
      </c>
      <c r="F79" s="112">
        <v>113</v>
      </c>
      <c r="G79" s="189">
        <v>15</v>
      </c>
      <c r="H79" s="23">
        <v>2957.13</v>
      </c>
      <c r="I79" s="68">
        <f t="shared" si="8"/>
        <v>147.85650000000001</v>
      </c>
      <c r="J79" s="68"/>
      <c r="K79" s="190">
        <v>54.99</v>
      </c>
      <c r="L79" s="191">
        <v>0</v>
      </c>
      <c r="M79" s="190">
        <v>0</v>
      </c>
      <c r="N79" s="190"/>
      <c r="O79" s="23">
        <f>ROUND(H79+I79-K79+L79-M79-N79,0)</f>
        <v>3050</v>
      </c>
      <c r="P79" s="182"/>
    </row>
    <row r="80" spans="1:18" ht="40.5" customHeight="1" x14ac:dyDescent="0.25">
      <c r="A80" s="17"/>
      <c r="C80" s="192" t="s">
        <v>97</v>
      </c>
      <c r="D80" s="179"/>
      <c r="E80" s="180" t="s">
        <v>98</v>
      </c>
      <c r="F80" s="112">
        <v>113</v>
      </c>
      <c r="G80" s="183">
        <v>15</v>
      </c>
      <c r="H80" s="23">
        <f>3102.45/15*G80</f>
        <v>3102.45</v>
      </c>
      <c r="I80" s="68">
        <f t="shared" si="8"/>
        <v>155.1225</v>
      </c>
      <c r="J80" s="68"/>
      <c r="K80" s="72">
        <v>91.04</v>
      </c>
      <c r="L80" s="73">
        <v>0</v>
      </c>
      <c r="M80" s="72">
        <v>0</v>
      </c>
      <c r="N80" s="72"/>
      <c r="O80" s="23">
        <f>H80+I80-K80+L80-M80-N80+J80</f>
        <v>3166.5324999999998</v>
      </c>
      <c r="P80" s="193"/>
    </row>
    <row r="81" spans="1:19" ht="26.25" customHeight="1" thickBot="1" x14ac:dyDescent="0.3">
      <c r="A81" s="17" t="s">
        <v>99</v>
      </c>
      <c r="C81" s="194" t="s">
        <v>100</v>
      </c>
      <c r="D81" s="195"/>
      <c r="E81" s="196" t="s">
        <v>91</v>
      </c>
      <c r="F81" s="112">
        <v>113</v>
      </c>
      <c r="G81" s="181">
        <v>15</v>
      </c>
      <c r="H81" s="23">
        <v>2261.37</v>
      </c>
      <c r="I81" s="68">
        <f t="shared" si="8"/>
        <v>113.0685</v>
      </c>
      <c r="J81" s="68">
        <v>1000</v>
      </c>
      <c r="K81" s="72">
        <v>0</v>
      </c>
      <c r="L81" s="73">
        <v>42.74</v>
      </c>
      <c r="M81" s="140">
        <v>0</v>
      </c>
      <c r="N81" s="140"/>
      <c r="O81" s="23">
        <f>H81+I81-K81+L81-M81-N81+J81</f>
        <v>3417.1784999999995</v>
      </c>
      <c r="P81" s="182"/>
    </row>
    <row r="82" spans="1:19" ht="15.75" thickBot="1" x14ac:dyDescent="0.3">
      <c r="C82" s="197"/>
      <c r="D82" s="174"/>
      <c r="E82" s="198"/>
      <c r="F82" s="199"/>
      <c r="G82" s="200" t="s">
        <v>31</v>
      </c>
      <c r="H82" s="201">
        <f>SUM(H76:H81)</f>
        <v>16588.77</v>
      </c>
      <c r="I82" s="201">
        <f t="shared" ref="I82:O82" si="9">SUM(I76:I81)</f>
        <v>829.43850000000009</v>
      </c>
      <c r="J82" s="201">
        <f t="shared" si="9"/>
        <v>1000</v>
      </c>
      <c r="K82" s="201">
        <f t="shared" si="9"/>
        <v>286.27000000000004</v>
      </c>
      <c r="L82" s="201">
        <f t="shared" si="9"/>
        <v>85.48</v>
      </c>
      <c r="M82" s="201">
        <f t="shared" si="9"/>
        <v>0</v>
      </c>
      <c r="N82" s="201">
        <f>SUM(N76:N81)</f>
        <v>0</v>
      </c>
      <c r="O82" s="201">
        <f t="shared" si="9"/>
        <v>18217.421999999999</v>
      </c>
      <c r="P82" s="174"/>
    </row>
    <row r="83" spans="1:19" x14ac:dyDescent="0.25">
      <c r="C83" s="197"/>
      <c r="D83" s="174"/>
      <c r="E83" s="198"/>
      <c r="F83" s="199"/>
      <c r="G83" s="197"/>
      <c r="H83" s="202"/>
      <c r="I83" s="203"/>
      <c r="J83" s="203"/>
      <c r="K83" s="202"/>
      <c r="L83" s="203"/>
      <c r="M83" s="202"/>
      <c r="N83" s="202"/>
      <c r="O83" s="202"/>
      <c r="P83" s="174"/>
      <c r="R83" s="31"/>
    </row>
    <row r="84" spans="1:19" x14ac:dyDescent="0.25">
      <c r="C84" s="197"/>
      <c r="D84" s="174"/>
      <c r="E84" s="198"/>
      <c r="F84" s="199"/>
      <c r="G84" s="197"/>
      <c r="H84" s="202"/>
      <c r="I84" s="203"/>
      <c r="J84" s="203"/>
      <c r="K84" s="202"/>
      <c r="L84" s="203"/>
      <c r="M84" s="202"/>
      <c r="N84" s="202"/>
      <c r="O84" s="202"/>
      <c r="P84" s="174"/>
    </row>
    <row r="85" spans="1:19" x14ac:dyDescent="0.25">
      <c r="C85" s="197"/>
      <c r="D85" s="174"/>
      <c r="E85" s="198"/>
      <c r="F85" s="199"/>
      <c r="G85" s="197"/>
      <c r="H85" s="202"/>
      <c r="I85" s="203"/>
      <c r="J85" s="203"/>
      <c r="K85" s="202"/>
      <c r="L85" s="203"/>
      <c r="M85" s="202"/>
      <c r="N85" s="202"/>
      <c r="O85" s="202"/>
      <c r="P85" s="174"/>
    </row>
    <row r="86" spans="1:19" x14ac:dyDescent="0.25">
      <c r="C86" s="197"/>
      <c r="D86" s="174"/>
      <c r="E86" s="198"/>
      <c r="F86" s="199"/>
      <c r="G86" s="197"/>
      <c r="H86" s="202"/>
      <c r="I86" s="203"/>
      <c r="J86" s="203"/>
      <c r="K86" s="202"/>
      <c r="L86" s="203"/>
      <c r="M86" s="202"/>
      <c r="N86" s="202"/>
      <c r="O86" s="202"/>
      <c r="P86" s="174"/>
    </row>
    <row r="87" spans="1:19" ht="15.75" thickBot="1" x14ac:dyDescent="0.3">
      <c r="C87" s="204"/>
      <c r="D87" s="42"/>
      <c r="E87" s="43"/>
      <c r="F87" s="44"/>
      <c r="I87" s="45"/>
      <c r="J87" s="45"/>
      <c r="K87" s="42"/>
    </row>
    <row r="88" spans="1:19" s="1" customFormat="1" x14ac:dyDescent="0.25">
      <c r="A88"/>
      <c r="B88"/>
      <c r="C88" s="463" t="s">
        <v>32</v>
      </c>
      <c r="D88" s="463"/>
      <c r="E88" s="463"/>
      <c r="F88" s="463"/>
      <c r="G88" s="463"/>
      <c r="I88" s="464" t="s">
        <v>33</v>
      </c>
      <c r="J88" s="464"/>
      <c r="K88" s="464"/>
      <c r="L88"/>
      <c r="M88"/>
      <c r="N88"/>
      <c r="O88" s="464" t="s">
        <v>34</v>
      </c>
      <c r="P88" s="464"/>
      <c r="R88"/>
      <c r="S88"/>
    </row>
    <row r="89" spans="1:19" s="48" customFormat="1" x14ac:dyDescent="0.25">
      <c r="B89"/>
      <c r="C89" s="463" t="s">
        <v>35</v>
      </c>
      <c r="D89" s="463"/>
      <c r="E89" s="463"/>
      <c r="F89" s="463"/>
      <c r="G89" s="463"/>
      <c r="H89" s="463" t="s">
        <v>36</v>
      </c>
      <c r="I89" s="463"/>
      <c r="J89" s="463"/>
      <c r="K89" s="463"/>
      <c r="L89" s="463"/>
      <c r="M89"/>
      <c r="N89"/>
      <c r="O89" s="463" t="s">
        <v>37</v>
      </c>
      <c r="P89" s="463"/>
      <c r="Q89" s="1"/>
      <c r="R89"/>
      <c r="S89"/>
    </row>
    <row r="90" spans="1:19" x14ac:dyDescent="0.25">
      <c r="C90" s="82"/>
      <c r="D90" s="35"/>
      <c r="F90" s="35"/>
      <c r="H90" s="35"/>
      <c r="I90" s="51"/>
      <c r="J90" s="51"/>
      <c r="K90" s="35"/>
      <c r="L90" s="51"/>
      <c r="O90" s="35"/>
      <c r="P90" s="35"/>
    </row>
    <row r="91" spans="1:19" x14ac:dyDescent="0.25">
      <c r="C91" s="82"/>
      <c r="D91" s="35"/>
      <c r="F91" s="35"/>
      <c r="H91" s="35"/>
      <c r="I91" s="51"/>
      <c r="J91" s="51"/>
      <c r="K91" s="35"/>
      <c r="L91" s="51"/>
      <c r="O91" s="35"/>
      <c r="P91" s="35"/>
    </row>
    <row r="92" spans="1:19" ht="9" customHeight="1" x14ac:dyDescent="0.25">
      <c r="C92" s="82"/>
      <c r="F92" s="35"/>
    </row>
    <row r="93" spans="1:19" ht="9" customHeight="1" x14ac:dyDescent="0.25">
      <c r="C93" s="82"/>
      <c r="F93" s="35"/>
    </row>
    <row r="94" spans="1:19" ht="38.25" customHeight="1" x14ac:dyDescent="0.5">
      <c r="C94" s="458" t="s">
        <v>0</v>
      </c>
      <c r="D94" s="458"/>
      <c r="E94" s="458"/>
      <c r="F94" s="458"/>
      <c r="G94" s="458"/>
      <c r="H94" s="458"/>
      <c r="I94" s="458"/>
      <c r="J94" s="458"/>
      <c r="K94" s="458"/>
      <c r="L94" s="458"/>
      <c r="M94" s="458"/>
      <c r="N94" s="458"/>
      <c r="O94" s="458"/>
      <c r="P94" s="458"/>
    </row>
    <row r="95" spans="1:19" ht="23.25" customHeight="1" x14ac:dyDescent="0.35">
      <c r="C95" s="459" t="s">
        <v>1</v>
      </c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</row>
    <row r="96" spans="1:19" ht="15.75" x14ac:dyDescent="0.25">
      <c r="C96" s="205" t="s">
        <v>2</v>
      </c>
      <c r="D96" s="206" t="s">
        <v>38</v>
      </c>
      <c r="E96" s="207"/>
      <c r="F96" s="208"/>
      <c r="G96" s="206"/>
      <c r="H96" s="206"/>
      <c r="I96" s="209"/>
      <c r="J96" s="209"/>
      <c r="K96" s="206"/>
      <c r="L96" s="209"/>
      <c r="M96" s="206"/>
      <c r="N96" s="206"/>
      <c r="O96" s="206"/>
      <c r="P96" s="210" t="s">
        <v>3</v>
      </c>
    </row>
    <row r="97" spans="1:19" ht="15.75" x14ac:dyDescent="0.25">
      <c r="C97" s="473" t="s">
        <v>101</v>
      </c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61" t="s">
        <v>5</v>
      </c>
    </row>
    <row r="98" spans="1:19" x14ac:dyDescent="0.25">
      <c r="C98" s="8" t="str">
        <f>C74</f>
        <v>PERIODO DEL 1 AL 15 DE DICIEMBRE DE 2019</v>
      </c>
      <c r="D98" s="9"/>
      <c r="E98" s="4"/>
      <c r="F98" s="211"/>
      <c r="G98" s="212"/>
      <c r="H98" s="213"/>
      <c r="I98" s="214"/>
      <c r="J98" s="214"/>
      <c r="K98" s="213"/>
      <c r="L98" s="214"/>
      <c r="M98" s="213"/>
      <c r="N98" s="213"/>
      <c r="O98" s="213"/>
      <c r="P98" s="462"/>
    </row>
    <row r="99" spans="1:19" ht="22.5" x14ac:dyDescent="0.25">
      <c r="C99" s="10" t="s">
        <v>7</v>
      </c>
      <c r="D99" s="10" t="s">
        <v>8</v>
      </c>
      <c r="E99" s="11" t="s">
        <v>9</v>
      </c>
      <c r="F99" s="10" t="s">
        <v>10</v>
      </c>
      <c r="G99" s="10" t="s">
        <v>11</v>
      </c>
      <c r="H99" s="10" t="s">
        <v>12</v>
      </c>
      <c r="I99" s="12" t="s">
        <v>13</v>
      </c>
      <c r="J99" s="13" t="s">
        <v>14</v>
      </c>
      <c r="K99" s="10" t="s">
        <v>15</v>
      </c>
      <c r="L99" s="14" t="s">
        <v>16</v>
      </c>
      <c r="M99" s="15" t="s">
        <v>17</v>
      </c>
      <c r="N99" s="15" t="s">
        <v>18</v>
      </c>
      <c r="O99" s="16" t="s">
        <v>19</v>
      </c>
      <c r="P99" s="10" t="s">
        <v>20</v>
      </c>
    </row>
    <row r="100" spans="1:19" ht="26.25" customHeight="1" x14ac:dyDescent="0.25">
      <c r="A100" s="17" t="s">
        <v>102</v>
      </c>
      <c r="C100" s="215" t="s">
        <v>103</v>
      </c>
      <c r="D100" s="216"/>
      <c r="E100" s="217" t="s">
        <v>104</v>
      </c>
      <c r="F100" s="112">
        <v>113</v>
      </c>
      <c r="G100" s="218">
        <v>15</v>
      </c>
      <c r="H100" s="23">
        <v>1790.3</v>
      </c>
      <c r="I100" s="68">
        <f>H100*0.05</f>
        <v>89.515000000000001</v>
      </c>
      <c r="J100" s="68"/>
      <c r="K100" s="72">
        <v>0</v>
      </c>
      <c r="L100" s="73">
        <v>86.84</v>
      </c>
      <c r="M100" s="72">
        <v>0</v>
      </c>
      <c r="N100" s="72"/>
      <c r="O100" s="23">
        <f>H100+I100-K100+L100-M100-N100+J100</f>
        <v>1966.655</v>
      </c>
      <c r="P100" s="219"/>
    </row>
    <row r="101" spans="1:19" ht="26.25" customHeight="1" x14ac:dyDescent="0.25">
      <c r="A101" s="17" t="s">
        <v>105</v>
      </c>
      <c r="C101" s="215" t="s">
        <v>106</v>
      </c>
      <c r="D101" s="216"/>
      <c r="E101" s="217" t="s">
        <v>104</v>
      </c>
      <c r="F101" s="112">
        <v>113</v>
      </c>
      <c r="G101" s="218">
        <v>15</v>
      </c>
      <c r="H101" s="23">
        <v>1790.3</v>
      </c>
      <c r="I101" s="68">
        <f>H101*0.05</f>
        <v>89.515000000000001</v>
      </c>
      <c r="J101" s="68"/>
      <c r="K101" s="72">
        <v>0</v>
      </c>
      <c r="L101" s="73">
        <v>86.84</v>
      </c>
      <c r="M101" s="72">
        <v>0</v>
      </c>
      <c r="N101" s="72"/>
      <c r="O101" s="23">
        <f>H101+I101-K101+L101-M101-N101+J101</f>
        <v>1966.655</v>
      </c>
      <c r="P101" s="219"/>
    </row>
    <row r="102" spans="1:19" ht="26.25" customHeight="1" x14ac:dyDescent="0.25">
      <c r="A102" s="17" t="s">
        <v>107</v>
      </c>
      <c r="C102" s="215" t="s">
        <v>108</v>
      </c>
      <c r="D102" s="216"/>
      <c r="E102" s="217" t="s">
        <v>104</v>
      </c>
      <c r="F102" s="112">
        <v>113</v>
      </c>
      <c r="G102" s="218">
        <v>15</v>
      </c>
      <c r="H102" s="23">
        <v>1790.3</v>
      </c>
      <c r="I102" s="68">
        <f>H102*0.05</f>
        <v>89.515000000000001</v>
      </c>
      <c r="J102" s="68"/>
      <c r="K102" s="72">
        <v>0</v>
      </c>
      <c r="L102" s="73">
        <v>86.84</v>
      </c>
      <c r="M102" s="219">
        <v>0</v>
      </c>
      <c r="N102" s="219"/>
      <c r="O102" s="23">
        <f>H102+I102-K102+L102-M102-N102+J102</f>
        <v>1966.655</v>
      </c>
      <c r="P102" s="219"/>
    </row>
    <row r="103" spans="1:19" s="48" customFormat="1" ht="26.25" customHeight="1" x14ac:dyDescent="0.25">
      <c r="A103" s="17" t="s">
        <v>109</v>
      </c>
      <c r="B103"/>
      <c r="C103" s="220" t="s">
        <v>110</v>
      </c>
      <c r="D103" s="216"/>
      <c r="E103" s="217" t="s">
        <v>104</v>
      </c>
      <c r="F103" s="112">
        <v>113</v>
      </c>
      <c r="G103" s="218">
        <v>15</v>
      </c>
      <c r="H103" s="23">
        <v>1790.3</v>
      </c>
      <c r="I103" s="68">
        <f>H103*0.05</f>
        <v>89.515000000000001</v>
      </c>
      <c r="J103" s="68"/>
      <c r="K103" s="72">
        <v>0</v>
      </c>
      <c r="L103" s="73">
        <v>86.84</v>
      </c>
      <c r="M103" s="219">
        <v>0</v>
      </c>
      <c r="N103" s="219"/>
      <c r="O103" s="23">
        <f>H103+I103-K103+L103-M103-N103+J103</f>
        <v>1966.655</v>
      </c>
      <c r="P103" s="219"/>
      <c r="Q103" s="1"/>
      <c r="R103"/>
      <c r="S103"/>
    </row>
    <row r="104" spans="1:19" s="48" customFormat="1" ht="15.75" thickBot="1" x14ac:dyDescent="0.3">
      <c r="B104"/>
      <c r="C104" s="82"/>
      <c r="D104" s="212"/>
      <c r="E104" s="207"/>
      <c r="F104" s="221"/>
      <c r="G104" s="222" t="s">
        <v>31</v>
      </c>
      <c r="H104" s="223">
        <f>SUM(H100:H103)</f>
        <v>7161.2</v>
      </c>
      <c r="I104" s="223">
        <f t="shared" ref="I104:O104" si="10">SUM(I100:I103)</f>
        <v>358.06</v>
      </c>
      <c r="J104" s="223">
        <f t="shared" si="10"/>
        <v>0</v>
      </c>
      <c r="K104" s="223">
        <f t="shared" si="10"/>
        <v>0</v>
      </c>
      <c r="L104" s="223">
        <f t="shared" si="10"/>
        <v>347.36</v>
      </c>
      <c r="M104" s="223">
        <f t="shared" si="10"/>
        <v>0</v>
      </c>
      <c r="N104" s="223">
        <f t="shared" si="10"/>
        <v>0</v>
      </c>
      <c r="O104" s="223">
        <f t="shared" si="10"/>
        <v>7866.62</v>
      </c>
      <c r="P104" s="212"/>
      <c r="Q104" s="1"/>
      <c r="R104"/>
      <c r="S104"/>
    </row>
    <row r="105" spans="1:19" s="48" customFormat="1" x14ac:dyDescent="0.25">
      <c r="B105"/>
      <c r="C105" s="82"/>
      <c r="D105"/>
      <c r="E105" s="83"/>
      <c r="F105" s="35"/>
      <c r="G105"/>
      <c r="H105"/>
      <c r="I105" s="46"/>
      <c r="J105" s="46"/>
      <c r="K105"/>
      <c r="L105" s="46"/>
      <c r="M105"/>
      <c r="N105"/>
      <c r="O105"/>
      <c r="P105"/>
      <c r="Q105" s="1"/>
      <c r="R105"/>
      <c r="S105"/>
    </row>
    <row r="106" spans="1:19" s="48" customFormat="1" ht="15.75" x14ac:dyDescent="0.25">
      <c r="B106"/>
      <c r="C106" s="474" t="s">
        <v>111</v>
      </c>
      <c r="D106" s="474"/>
      <c r="E106" s="474"/>
      <c r="F106" s="474"/>
      <c r="G106" s="474"/>
      <c r="H106" s="474"/>
      <c r="I106" s="474"/>
      <c r="J106" s="474"/>
      <c r="K106" s="474"/>
      <c r="L106" s="474"/>
      <c r="M106" s="474"/>
      <c r="N106" s="474"/>
      <c r="O106" s="474"/>
      <c r="P106" s="224"/>
      <c r="Q106" s="1"/>
      <c r="R106"/>
      <c r="S106"/>
    </row>
    <row r="107" spans="1:19" s="48" customFormat="1" x14ac:dyDescent="0.25">
      <c r="B107"/>
      <c r="C107" s="8" t="str">
        <f>C98</f>
        <v>PERIODO DEL 1 AL 15 DE DICIEMBRE DE 2019</v>
      </c>
      <c r="D107" s="9"/>
      <c r="E107" s="4"/>
      <c r="F107" s="225"/>
      <c r="G107" s="226"/>
      <c r="H107" s="227"/>
      <c r="I107" s="228"/>
      <c r="J107" s="228"/>
      <c r="K107" s="227"/>
      <c r="L107" s="228"/>
      <c r="M107" s="227"/>
      <c r="N107" s="227"/>
      <c r="O107" s="227"/>
      <c r="P107" s="226"/>
      <c r="Q107" s="1"/>
      <c r="R107"/>
      <c r="S107"/>
    </row>
    <row r="108" spans="1:19" ht="22.5" x14ac:dyDescent="0.25">
      <c r="C108" s="10" t="s">
        <v>7</v>
      </c>
      <c r="D108" s="10" t="s">
        <v>8</v>
      </c>
      <c r="E108" s="11" t="s">
        <v>9</v>
      </c>
      <c r="F108" s="10" t="s">
        <v>10</v>
      </c>
      <c r="G108" s="10" t="s">
        <v>11</v>
      </c>
      <c r="H108" s="10" t="s">
        <v>12</v>
      </c>
      <c r="I108" s="12" t="s">
        <v>13</v>
      </c>
      <c r="J108" s="13" t="s">
        <v>14</v>
      </c>
      <c r="K108" s="10" t="s">
        <v>15</v>
      </c>
      <c r="L108" s="14" t="s">
        <v>16</v>
      </c>
      <c r="M108" s="15" t="s">
        <v>17</v>
      </c>
      <c r="N108" s="15" t="s">
        <v>18</v>
      </c>
      <c r="O108" s="16" t="s">
        <v>19</v>
      </c>
      <c r="P108" s="10" t="s">
        <v>20</v>
      </c>
    </row>
    <row r="109" spans="1:19" s="48" customFormat="1" ht="26.25" customHeight="1" x14ac:dyDescent="0.25">
      <c r="A109" s="17" t="s">
        <v>112</v>
      </c>
      <c r="B109"/>
      <c r="C109" s="229" t="s">
        <v>113</v>
      </c>
      <c r="D109" s="179"/>
      <c r="E109" s="121" t="s">
        <v>114</v>
      </c>
      <c r="F109" s="112">
        <v>113</v>
      </c>
      <c r="G109" s="122">
        <v>15</v>
      </c>
      <c r="H109" s="23">
        <f>241.34*15</f>
        <v>3620.1</v>
      </c>
      <c r="I109" s="68">
        <f>H109*0.05</f>
        <v>181.005</v>
      </c>
      <c r="J109" s="68"/>
      <c r="K109" s="137">
        <v>165.07</v>
      </c>
      <c r="L109" s="138">
        <v>0</v>
      </c>
      <c r="M109" s="137">
        <v>0</v>
      </c>
      <c r="N109" s="137"/>
      <c r="O109" s="23">
        <f>H109+I109-K109+L109-M109-N109+J109</f>
        <v>3636.0349999999999</v>
      </c>
      <c r="P109" s="123"/>
      <c r="Q109" s="1"/>
      <c r="R109"/>
      <c r="S109"/>
    </row>
    <row r="110" spans="1:19" s="48" customFormat="1" ht="26.25" customHeight="1" x14ac:dyDescent="0.25">
      <c r="A110" s="17" t="s">
        <v>115</v>
      </c>
      <c r="B110"/>
      <c r="C110" s="119" t="s">
        <v>116</v>
      </c>
      <c r="D110" s="120"/>
      <c r="E110" s="121" t="s">
        <v>91</v>
      </c>
      <c r="F110" s="112">
        <v>113</v>
      </c>
      <c r="G110" s="122">
        <v>15</v>
      </c>
      <c r="H110" s="23">
        <v>2261.37</v>
      </c>
      <c r="I110" s="68">
        <f>H110*0.05</f>
        <v>113.0685</v>
      </c>
      <c r="J110" s="68"/>
      <c r="K110" s="72">
        <v>0</v>
      </c>
      <c r="L110" s="73">
        <v>42.74</v>
      </c>
      <c r="M110" s="74">
        <v>0</v>
      </c>
      <c r="N110" s="74"/>
      <c r="O110" s="23">
        <f>H110+I110-K110+L110-M110-N110</f>
        <v>2417.1784999999995</v>
      </c>
      <c r="P110" s="123"/>
      <c r="Q110" s="1"/>
      <c r="R110"/>
      <c r="S110"/>
    </row>
    <row r="111" spans="1:19" s="48" customFormat="1" ht="15.75" thickBot="1" x14ac:dyDescent="0.3">
      <c r="B111"/>
      <c r="C111" s="230"/>
      <c r="D111"/>
      <c r="E111" s="231"/>
      <c r="F111" s="232"/>
      <c r="G111" s="233" t="s">
        <v>31</v>
      </c>
      <c r="H111" s="234">
        <f>SUM(H109:H110)</f>
        <v>5881.4699999999993</v>
      </c>
      <c r="I111" s="234">
        <f t="shared" ref="I111:O111" si="11">SUM(I109:I110)</f>
        <v>294.07349999999997</v>
      </c>
      <c r="J111" s="234">
        <f t="shared" si="11"/>
        <v>0</v>
      </c>
      <c r="K111" s="234">
        <f t="shared" si="11"/>
        <v>165.07</v>
      </c>
      <c r="L111" s="234">
        <f t="shared" si="11"/>
        <v>42.74</v>
      </c>
      <c r="M111" s="234">
        <f t="shared" si="11"/>
        <v>0</v>
      </c>
      <c r="N111" s="234">
        <f t="shared" si="11"/>
        <v>0</v>
      </c>
      <c r="O111" s="234">
        <f t="shared" si="11"/>
        <v>6053.2134999999998</v>
      </c>
      <c r="P111" s="226"/>
      <c r="Q111" s="1"/>
      <c r="R111"/>
      <c r="S111"/>
    </row>
    <row r="112" spans="1:19" s="48" customFormat="1" x14ac:dyDescent="0.25">
      <c r="B112"/>
      <c r="C112" s="82"/>
      <c r="D112"/>
      <c r="E112" s="83"/>
      <c r="F112" s="35"/>
      <c r="G112"/>
      <c r="H112"/>
      <c r="I112" s="46"/>
      <c r="J112" s="46"/>
      <c r="K112"/>
      <c r="L112" s="46"/>
      <c r="M112"/>
      <c r="N112"/>
      <c r="O112" s="26"/>
      <c r="P112"/>
      <c r="Q112" s="1"/>
      <c r="R112"/>
      <c r="S112"/>
    </row>
    <row r="113" spans="1:19" s="48" customFormat="1" x14ac:dyDescent="0.25">
      <c r="B113"/>
      <c r="C113" s="82"/>
      <c r="D113"/>
      <c r="E113" s="83"/>
      <c r="F113" s="35"/>
      <c r="G113"/>
      <c r="H113"/>
      <c r="I113" s="46"/>
      <c r="J113" s="46"/>
      <c r="K113"/>
      <c r="L113" s="46"/>
      <c r="M113"/>
      <c r="N113"/>
      <c r="O113" s="26"/>
      <c r="P113"/>
      <c r="Q113" s="1"/>
      <c r="R113"/>
      <c r="S113"/>
    </row>
    <row r="114" spans="1:19" s="48" customFormat="1" x14ac:dyDescent="0.25">
      <c r="B114"/>
      <c r="C114" s="82"/>
      <c r="D114"/>
      <c r="E114" s="83"/>
      <c r="F114" s="35"/>
      <c r="G114"/>
      <c r="H114"/>
      <c r="I114" s="46"/>
      <c r="J114" s="46"/>
      <c r="K114"/>
      <c r="L114" s="46"/>
      <c r="M114"/>
      <c r="N114"/>
      <c r="O114" s="26"/>
      <c r="P114"/>
      <c r="Q114" s="1"/>
      <c r="R114"/>
      <c r="S114"/>
    </row>
    <row r="115" spans="1:19" s="48" customFormat="1" ht="15.75" x14ac:dyDescent="0.25">
      <c r="B115"/>
      <c r="C115" s="474" t="s">
        <v>117</v>
      </c>
      <c r="D115" s="474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474"/>
      <c r="P115" s="224"/>
      <c r="Q115" s="1"/>
      <c r="R115"/>
      <c r="S115"/>
    </row>
    <row r="116" spans="1:19" s="48" customFormat="1" x14ac:dyDescent="0.25">
      <c r="B116"/>
      <c r="C116" s="8" t="str">
        <f>C107</f>
        <v>PERIODO DEL 1 AL 15 DE DICIEMBRE DE 2019</v>
      </c>
      <c r="D116" s="9"/>
      <c r="E116" s="4"/>
      <c r="F116" s="225"/>
      <c r="G116" s="226"/>
      <c r="H116" s="227"/>
      <c r="I116" s="228"/>
      <c r="J116" s="228"/>
      <c r="K116" s="227"/>
      <c r="L116" s="228"/>
      <c r="M116" s="227"/>
      <c r="N116" s="227"/>
      <c r="O116" s="227"/>
      <c r="P116" s="226"/>
      <c r="Q116" s="1"/>
      <c r="R116"/>
      <c r="S116"/>
    </row>
    <row r="117" spans="1:19" ht="22.5" x14ac:dyDescent="0.25">
      <c r="C117" s="10" t="s">
        <v>7</v>
      </c>
      <c r="D117" s="10" t="s">
        <v>8</v>
      </c>
      <c r="E117" s="11" t="s">
        <v>9</v>
      </c>
      <c r="F117" s="10" t="s">
        <v>10</v>
      </c>
      <c r="G117" s="10" t="s">
        <v>11</v>
      </c>
      <c r="H117" s="10" t="s">
        <v>12</v>
      </c>
      <c r="I117" s="12" t="s">
        <v>13</v>
      </c>
      <c r="J117" s="13" t="s">
        <v>14</v>
      </c>
      <c r="K117" s="10" t="s">
        <v>15</v>
      </c>
      <c r="L117" s="14" t="s">
        <v>16</v>
      </c>
      <c r="M117" s="15" t="s">
        <v>17</v>
      </c>
      <c r="N117" s="15" t="s">
        <v>18</v>
      </c>
      <c r="O117" s="16" t="s">
        <v>19</v>
      </c>
      <c r="P117" s="10" t="s">
        <v>20</v>
      </c>
    </row>
    <row r="118" spans="1:19" s="48" customFormat="1" ht="26.25" customHeight="1" x14ac:dyDescent="0.25">
      <c r="A118" s="17" t="s">
        <v>118</v>
      </c>
      <c r="B118"/>
      <c r="C118" s="117" t="s">
        <v>119</v>
      </c>
      <c r="D118" s="110"/>
      <c r="E118" s="111" t="s">
        <v>120</v>
      </c>
      <c r="F118" s="112">
        <v>113</v>
      </c>
      <c r="G118" s="122">
        <v>15</v>
      </c>
      <c r="H118" s="23">
        <v>3102.45</v>
      </c>
      <c r="I118" s="68">
        <f>H118*0.05</f>
        <v>155.1225</v>
      </c>
      <c r="J118" s="68"/>
      <c r="K118" s="137">
        <v>91.04</v>
      </c>
      <c r="L118" s="138">
        <v>0</v>
      </c>
      <c r="M118" s="137">
        <v>0</v>
      </c>
      <c r="N118" s="137"/>
      <c r="O118" s="23">
        <f>H118+I118-K118+L118-M118-N118</f>
        <v>3166.5324999999998</v>
      </c>
      <c r="P118" s="123"/>
      <c r="Q118" s="1"/>
      <c r="R118"/>
      <c r="S118"/>
    </row>
    <row r="119" spans="1:19" s="48" customFormat="1" ht="15.75" thickBot="1" x14ac:dyDescent="0.3">
      <c r="B119"/>
      <c r="C119" s="230"/>
      <c r="D119"/>
      <c r="E119" s="231"/>
      <c r="F119" s="232"/>
      <c r="G119" s="233" t="s">
        <v>31</v>
      </c>
      <c r="H119" s="234">
        <f>SUM(H118)</f>
        <v>3102.45</v>
      </c>
      <c r="I119" s="235">
        <f>SUM(I118)</f>
        <v>155.1225</v>
      </c>
      <c r="J119" s="235">
        <f>SUM(J118)</f>
        <v>0</v>
      </c>
      <c r="K119" s="234">
        <f t="shared" ref="K119:O119" si="12">SUM(K118)</f>
        <v>91.04</v>
      </c>
      <c r="L119" s="235">
        <f t="shared" si="12"/>
        <v>0</v>
      </c>
      <c r="M119" s="235">
        <f t="shared" si="12"/>
        <v>0</v>
      </c>
      <c r="N119" s="235">
        <f t="shared" si="12"/>
        <v>0</v>
      </c>
      <c r="O119" s="234">
        <f t="shared" si="12"/>
        <v>3166.5324999999998</v>
      </c>
      <c r="P119" s="226"/>
      <c r="Q119" s="1"/>
      <c r="R119"/>
      <c r="S119"/>
    </row>
    <row r="120" spans="1:19" s="48" customFormat="1" x14ac:dyDescent="0.25">
      <c r="B120"/>
      <c r="C120" s="82"/>
      <c r="D120"/>
      <c r="E120" s="83"/>
      <c r="F120" s="35"/>
      <c r="G120"/>
      <c r="H120"/>
      <c r="I120" s="46"/>
      <c r="J120" s="46"/>
      <c r="K120"/>
      <c r="L120" s="46"/>
      <c r="M120"/>
      <c r="N120"/>
      <c r="O120" s="26"/>
      <c r="P120"/>
      <c r="Q120" s="1"/>
      <c r="R120"/>
      <c r="S120"/>
    </row>
    <row r="121" spans="1:19" s="48" customFormat="1" x14ac:dyDescent="0.25">
      <c r="B121"/>
      <c r="C121" s="82"/>
      <c r="D121"/>
      <c r="E121" s="83"/>
      <c r="F121" s="35"/>
      <c r="G121"/>
      <c r="H121"/>
      <c r="I121" s="46"/>
      <c r="J121" s="46"/>
      <c r="K121"/>
      <c r="L121" s="46"/>
      <c r="M121"/>
      <c r="N121"/>
      <c r="O121"/>
      <c r="P121"/>
      <c r="Q121" s="1"/>
      <c r="R121"/>
      <c r="S121"/>
    </row>
    <row r="122" spans="1:19" s="48" customFormat="1" x14ac:dyDescent="0.25">
      <c r="B122"/>
      <c r="C122" s="82"/>
      <c r="D122"/>
      <c r="E122" s="83"/>
      <c r="F122" s="35"/>
      <c r="G122"/>
      <c r="H122"/>
      <c r="I122" s="46"/>
      <c r="J122" s="46"/>
      <c r="K122"/>
      <c r="L122" s="46"/>
      <c r="M122"/>
      <c r="N122"/>
      <c r="O122"/>
      <c r="P122"/>
      <c r="Q122" s="1"/>
      <c r="R122"/>
      <c r="S122"/>
    </row>
    <row r="123" spans="1:19" s="48" customFormat="1" x14ac:dyDescent="0.25">
      <c r="B123"/>
      <c r="C123" s="82"/>
      <c r="D123"/>
      <c r="E123" s="83"/>
      <c r="F123" s="35"/>
      <c r="G123"/>
      <c r="H123"/>
      <c r="I123" s="46"/>
      <c r="J123" s="46"/>
      <c r="K123"/>
      <c r="L123" s="46"/>
      <c r="M123"/>
      <c r="N123"/>
      <c r="O123"/>
      <c r="P123"/>
      <c r="Q123" s="1"/>
      <c r="R123"/>
      <c r="S123"/>
    </row>
    <row r="124" spans="1:19" s="48" customFormat="1" ht="15.75" thickBot="1" x14ac:dyDescent="0.3">
      <c r="B124"/>
      <c r="C124" s="41"/>
      <c r="D124" s="42"/>
      <c r="E124" s="43"/>
      <c r="F124" s="44"/>
      <c r="G124"/>
      <c r="H124"/>
      <c r="I124" s="45"/>
      <c r="J124" s="45"/>
      <c r="K124" s="42"/>
      <c r="L124" s="46"/>
      <c r="M124"/>
      <c r="N124"/>
      <c r="O124"/>
      <c r="P124"/>
      <c r="Q124" s="1"/>
      <c r="R124"/>
      <c r="S124"/>
    </row>
    <row r="125" spans="1:19" s="1" customFormat="1" x14ac:dyDescent="0.25">
      <c r="A125"/>
      <c r="B125"/>
      <c r="C125" s="463" t="s">
        <v>32</v>
      </c>
      <c r="D125" s="463"/>
      <c r="E125" s="463"/>
      <c r="F125" s="463"/>
      <c r="G125" s="463"/>
      <c r="I125" s="464" t="s">
        <v>33</v>
      </c>
      <c r="J125" s="464"/>
      <c r="K125" s="464"/>
      <c r="L125"/>
      <c r="M125"/>
      <c r="N125"/>
      <c r="O125" s="464" t="s">
        <v>34</v>
      </c>
      <c r="P125" s="464"/>
      <c r="R125"/>
      <c r="S125"/>
    </row>
    <row r="126" spans="1:19" s="48" customFormat="1" x14ac:dyDescent="0.25">
      <c r="B126"/>
      <c r="C126" s="463" t="s">
        <v>35</v>
      </c>
      <c r="D126" s="463"/>
      <c r="E126" s="463"/>
      <c r="F126" s="463"/>
      <c r="G126" s="463"/>
      <c r="H126" s="463" t="s">
        <v>36</v>
      </c>
      <c r="I126" s="463"/>
      <c r="J126" s="463"/>
      <c r="K126" s="463"/>
      <c r="L126" s="463"/>
      <c r="M126"/>
      <c r="N126"/>
      <c r="O126" s="463" t="s">
        <v>37</v>
      </c>
      <c r="P126" s="463"/>
      <c r="Q126" s="1"/>
      <c r="R126"/>
      <c r="S126"/>
    </row>
    <row r="127" spans="1:19" s="48" customFormat="1" x14ac:dyDescent="0.25">
      <c r="B127"/>
      <c r="C127" s="82"/>
      <c r="D127" s="35"/>
      <c r="E127" s="83"/>
      <c r="F127" s="35"/>
      <c r="G127"/>
      <c r="H127" s="35"/>
      <c r="I127" s="51"/>
      <c r="J127" s="51"/>
      <c r="K127" s="35"/>
      <c r="L127" s="51"/>
      <c r="M127"/>
      <c r="N127"/>
      <c r="O127" s="35"/>
      <c r="P127" s="35"/>
      <c r="Q127" s="1"/>
      <c r="R127"/>
      <c r="S127"/>
    </row>
    <row r="128" spans="1:19" s="48" customFormat="1" ht="29.25" x14ac:dyDescent="0.5">
      <c r="B128"/>
      <c r="C128" s="458" t="s">
        <v>0</v>
      </c>
      <c r="D128" s="458"/>
      <c r="E128" s="458"/>
      <c r="F128" s="458"/>
      <c r="G128" s="458"/>
      <c r="H128" s="458"/>
      <c r="I128" s="458"/>
      <c r="J128" s="458"/>
      <c r="K128" s="458"/>
      <c r="L128" s="458"/>
      <c r="M128" s="458"/>
      <c r="N128" s="458"/>
      <c r="O128" s="458"/>
      <c r="P128" s="458"/>
      <c r="Q128" s="1"/>
      <c r="R128"/>
      <c r="S128"/>
    </row>
    <row r="129" spans="1:19" s="48" customFormat="1" ht="23.25" x14ac:dyDescent="0.35">
      <c r="B129"/>
      <c r="C129" s="459" t="s">
        <v>1</v>
      </c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1"/>
      <c r="R129"/>
      <c r="S129"/>
    </row>
    <row r="130" spans="1:19" s="48" customFormat="1" ht="15.75" x14ac:dyDescent="0.25">
      <c r="B130"/>
      <c r="C130" s="236" t="s">
        <v>2</v>
      </c>
      <c r="D130" s="237" t="s">
        <v>38</v>
      </c>
      <c r="E130" s="238"/>
      <c r="F130" s="239"/>
      <c r="G130" s="237"/>
      <c r="H130" s="237"/>
      <c r="I130" s="240"/>
      <c r="J130" s="240"/>
      <c r="K130" s="237"/>
      <c r="L130" s="240"/>
      <c r="M130" s="237"/>
      <c r="N130" s="237"/>
      <c r="O130" s="237"/>
      <c r="P130" s="241" t="s">
        <v>3</v>
      </c>
      <c r="Q130" s="1"/>
      <c r="R130"/>
      <c r="S130"/>
    </row>
    <row r="131" spans="1:19" s="48" customFormat="1" ht="15.75" x14ac:dyDescent="0.25">
      <c r="B131"/>
      <c r="C131" s="475" t="s">
        <v>121</v>
      </c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242"/>
      <c r="O131" s="236"/>
      <c r="P131" s="461" t="s">
        <v>5</v>
      </c>
      <c r="Q131" s="1"/>
      <c r="R131"/>
      <c r="S131"/>
    </row>
    <row r="132" spans="1:19" s="48" customFormat="1" x14ac:dyDescent="0.25">
      <c r="B132"/>
      <c r="C132" s="8" t="str">
        <f>C107</f>
        <v>PERIODO DEL 1 AL 15 DE DICIEMBRE DE 2019</v>
      </c>
      <c r="D132" s="8"/>
      <c r="E132" s="4"/>
      <c r="F132" s="243"/>
      <c r="G132" s="244"/>
      <c r="H132" s="245"/>
      <c r="I132" s="246"/>
      <c r="J132" s="246"/>
      <c r="K132" s="245"/>
      <c r="L132" s="246"/>
      <c r="M132" s="245"/>
      <c r="N132" s="245"/>
      <c r="O132" s="245"/>
      <c r="P132" s="462"/>
      <c r="Q132" s="1"/>
      <c r="R132"/>
      <c r="S132"/>
    </row>
    <row r="133" spans="1:19" ht="22.5" x14ac:dyDescent="0.25">
      <c r="C133" s="10" t="s">
        <v>7</v>
      </c>
      <c r="D133" s="10" t="s">
        <v>8</v>
      </c>
      <c r="E133" s="11" t="s">
        <v>9</v>
      </c>
      <c r="F133" s="10" t="s">
        <v>10</v>
      </c>
      <c r="G133" s="10" t="s">
        <v>11</v>
      </c>
      <c r="H133" s="10" t="s">
        <v>12</v>
      </c>
      <c r="I133" s="12" t="s">
        <v>13</v>
      </c>
      <c r="J133" s="13" t="s">
        <v>14</v>
      </c>
      <c r="K133" s="10" t="s">
        <v>15</v>
      </c>
      <c r="L133" s="14" t="s">
        <v>16</v>
      </c>
      <c r="M133" s="15" t="s">
        <v>17</v>
      </c>
      <c r="N133" s="15" t="s">
        <v>18</v>
      </c>
      <c r="O133" s="16" t="s">
        <v>19</v>
      </c>
      <c r="P133" s="10" t="s">
        <v>20</v>
      </c>
    </row>
    <row r="134" spans="1:19" s="48" customFormat="1" ht="26.25" customHeight="1" x14ac:dyDescent="0.25">
      <c r="A134" s="17" t="s">
        <v>122</v>
      </c>
      <c r="B134"/>
      <c r="C134" s="247" t="s">
        <v>123</v>
      </c>
      <c r="D134" s="248"/>
      <c r="E134" s="249" t="s">
        <v>124</v>
      </c>
      <c r="F134" s="250">
        <v>113</v>
      </c>
      <c r="G134" s="251">
        <v>15</v>
      </c>
      <c r="H134" s="23">
        <v>6410.6</v>
      </c>
      <c r="I134" s="68">
        <f>H134*0.05</f>
        <v>320.53000000000003</v>
      </c>
      <c r="J134" s="68"/>
      <c r="K134" s="113">
        <v>731.13</v>
      </c>
      <c r="L134" s="114">
        <v>0</v>
      </c>
      <c r="M134" s="115"/>
      <c r="N134" s="115"/>
      <c r="O134" s="23">
        <f>ROUND(H134+I134-K134+L134-M134-N134,0)</f>
        <v>6000</v>
      </c>
      <c r="P134" s="252"/>
      <c r="Q134" s="1"/>
      <c r="R134"/>
      <c r="S134"/>
    </row>
    <row r="135" spans="1:19" s="48" customFormat="1" ht="26.25" customHeight="1" x14ac:dyDescent="0.25">
      <c r="A135" s="17"/>
      <c r="B135"/>
      <c r="C135" s="247" t="s">
        <v>125</v>
      </c>
      <c r="D135" s="248"/>
      <c r="E135" s="249" t="s">
        <v>126</v>
      </c>
      <c r="F135" s="250">
        <v>113</v>
      </c>
      <c r="G135" s="251">
        <v>15</v>
      </c>
      <c r="H135" s="23">
        <v>5242.98</v>
      </c>
      <c r="I135" s="68">
        <v>262.14999999999998</v>
      </c>
      <c r="J135" s="68"/>
      <c r="K135" s="113">
        <v>505.13</v>
      </c>
      <c r="L135" s="114"/>
      <c r="M135" s="115"/>
      <c r="N135" s="115"/>
      <c r="O135" s="23">
        <f>ROUND(H135+I135-K135+L135-M135-N135,0)</f>
        <v>5000</v>
      </c>
      <c r="P135" s="252"/>
      <c r="Q135" s="1"/>
      <c r="R135"/>
      <c r="S135"/>
    </row>
    <row r="136" spans="1:19" s="48" customFormat="1" ht="26.25" customHeight="1" x14ac:dyDescent="0.25">
      <c r="A136" s="17" t="s">
        <v>127</v>
      </c>
      <c r="B136"/>
      <c r="C136" s="253" t="s">
        <v>128</v>
      </c>
      <c r="D136" s="254"/>
      <c r="E136" s="249" t="s">
        <v>129</v>
      </c>
      <c r="F136" s="112">
        <v>113</v>
      </c>
      <c r="G136" s="255">
        <v>15</v>
      </c>
      <c r="H136" s="23">
        <v>2261.37</v>
      </c>
      <c r="I136" s="68">
        <f>H136*0.05</f>
        <v>113.0685</v>
      </c>
      <c r="J136" s="68"/>
      <c r="K136" s="72">
        <v>0</v>
      </c>
      <c r="L136" s="73">
        <v>42.74</v>
      </c>
      <c r="M136" s="74">
        <v>0</v>
      </c>
      <c r="N136" s="74"/>
      <c r="O136" s="23">
        <f>H136+I136-K136+L136-M136-N136</f>
        <v>2417.1784999999995</v>
      </c>
      <c r="P136" s="256"/>
      <c r="Q136" s="1"/>
      <c r="R136"/>
      <c r="S136"/>
    </row>
    <row r="137" spans="1:19" ht="26.25" customHeight="1" x14ac:dyDescent="0.25">
      <c r="A137" s="17" t="s">
        <v>130</v>
      </c>
      <c r="C137" s="253" t="s">
        <v>131</v>
      </c>
      <c r="D137" s="257"/>
      <c r="E137" s="249" t="s">
        <v>132</v>
      </c>
      <c r="F137" s="112">
        <v>113</v>
      </c>
      <c r="G137" s="255">
        <v>15</v>
      </c>
      <c r="H137" s="23">
        <v>2261.37</v>
      </c>
      <c r="I137" s="68">
        <f>H137*0.05</f>
        <v>113.0685</v>
      </c>
      <c r="J137" s="68"/>
      <c r="K137" s="72">
        <v>0</v>
      </c>
      <c r="L137" s="73">
        <v>42.74</v>
      </c>
      <c r="M137" s="74">
        <v>0</v>
      </c>
      <c r="N137" s="74"/>
      <c r="O137" s="23">
        <f>H137+I137-K137+L137-M137-N137</f>
        <v>2417.1784999999995</v>
      </c>
      <c r="P137" s="256"/>
    </row>
    <row r="138" spans="1:19" ht="15.75" thickBot="1" x14ac:dyDescent="0.3">
      <c r="C138" s="258"/>
      <c r="D138" s="244"/>
      <c r="E138" s="238"/>
      <c r="F138" s="259"/>
      <c r="G138" s="260" t="s">
        <v>31</v>
      </c>
      <c r="H138" s="261">
        <f>SUM(H134:H137)</f>
        <v>16176.32</v>
      </c>
      <c r="I138" s="262">
        <f>SUM(I134:I137)</f>
        <v>808.81700000000001</v>
      </c>
      <c r="J138" s="262">
        <f>SUM(J134:J137)</f>
        <v>0</v>
      </c>
      <c r="K138" s="261">
        <f t="shared" ref="K138:O138" si="13">SUM(K134:K137)</f>
        <v>1236.26</v>
      </c>
      <c r="L138" s="262">
        <f t="shared" si="13"/>
        <v>85.48</v>
      </c>
      <c r="M138" s="262">
        <f t="shared" si="13"/>
        <v>0</v>
      </c>
      <c r="N138" s="262">
        <f t="shared" si="13"/>
        <v>0</v>
      </c>
      <c r="O138" s="261">
        <f t="shared" si="13"/>
        <v>15834.357</v>
      </c>
      <c r="P138" s="244"/>
    </row>
    <row r="139" spans="1:19" x14ac:dyDescent="0.25">
      <c r="C139" s="258"/>
      <c r="D139" s="244"/>
      <c r="E139" s="238"/>
      <c r="F139" s="263"/>
      <c r="G139" s="258"/>
      <c r="H139" s="264"/>
      <c r="I139" s="265"/>
      <c r="J139" s="265"/>
      <c r="K139" s="264"/>
      <c r="L139" s="265"/>
      <c r="M139" s="264"/>
      <c r="N139" s="264"/>
      <c r="O139" s="264"/>
      <c r="P139" s="244"/>
    </row>
    <row r="140" spans="1:19" ht="15.75" x14ac:dyDescent="0.25">
      <c r="C140" s="475" t="s">
        <v>133</v>
      </c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242"/>
      <c r="O140" s="236"/>
      <c r="P140" s="236"/>
    </row>
    <row r="141" spans="1:19" x14ac:dyDescent="0.25">
      <c r="C141" s="8" t="str">
        <f>C132</f>
        <v>PERIODO DEL 1 AL 15 DE DICIEMBRE DE 2019</v>
      </c>
      <c r="D141" s="8"/>
      <c r="E141" s="4"/>
      <c r="F141" s="243"/>
      <c r="G141" s="244"/>
      <c r="H141" s="245"/>
      <c r="I141" s="246"/>
      <c r="J141" s="246"/>
      <c r="K141" s="245"/>
      <c r="L141" s="246"/>
      <c r="M141" s="245"/>
      <c r="N141" s="245"/>
      <c r="O141" s="245"/>
      <c r="P141" s="258"/>
    </row>
    <row r="142" spans="1:19" ht="22.5" x14ac:dyDescent="0.25">
      <c r="C142" s="10" t="s">
        <v>7</v>
      </c>
      <c r="D142" s="10" t="s">
        <v>8</v>
      </c>
      <c r="E142" s="11" t="s">
        <v>9</v>
      </c>
      <c r="F142" s="10" t="s">
        <v>10</v>
      </c>
      <c r="G142" s="10" t="s">
        <v>11</v>
      </c>
      <c r="H142" s="10" t="s">
        <v>12</v>
      </c>
      <c r="I142" s="12" t="s">
        <v>13</v>
      </c>
      <c r="J142" s="13" t="s">
        <v>14</v>
      </c>
      <c r="K142" s="10" t="s">
        <v>15</v>
      </c>
      <c r="L142" s="14" t="s">
        <v>16</v>
      </c>
      <c r="M142" s="15" t="s">
        <v>17</v>
      </c>
      <c r="N142" s="15" t="s">
        <v>18</v>
      </c>
      <c r="O142" s="16" t="s">
        <v>19</v>
      </c>
      <c r="P142" s="10" t="s">
        <v>20</v>
      </c>
    </row>
    <row r="143" spans="1:19" ht="26.25" customHeight="1" x14ac:dyDescent="0.25">
      <c r="A143" s="17" t="s">
        <v>134</v>
      </c>
      <c r="C143" s="247" t="s">
        <v>135</v>
      </c>
      <c r="D143" s="27"/>
      <c r="E143" s="249" t="s">
        <v>136</v>
      </c>
      <c r="F143" s="250">
        <v>113</v>
      </c>
      <c r="G143" s="251">
        <v>15</v>
      </c>
      <c r="H143" s="23">
        <v>3102.45</v>
      </c>
      <c r="I143" s="68">
        <f>H143*0.05</f>
        <v>155.1225</v>
      </c>
      <c r="J143" s="68">
        <v>1000</v>
      </c>
      <c r="K143" s="113">
        <v>91.04</v>
      </c>
      <c r="L143" s="114">
        <v>0</v>
      </c>
      <c r="M143" s="115">
        <v>0</v>
      </c>
      <c r="N143" s="115"/>
      <c r="O143" s="23">
        <f>H143+I143-K143+L143-M143-N143+J143</f>
        <v>4166.5324999999993</v>
      </c>
      <c r="P143" s="252"/>
      <c r="Q143" s="1" t="s">
        <v>137</v>
      </c>
    </row>
    <row r="144" spans="1:19" ht="15.75" thickBot="1" x14ac:dyDescent="0.3">
      <c r="C144" s="258"/>
      <c r="D144" s="244"/>
      <c r="E144" s="238"/>
      <c r="F144" s="263"/>
      <c r="G144" s="260" t="s">
        <v>31</v>
      </c>
      <c r="H144" s="261">
        <f t="shared" ref="H144:O144" si="14">SUM(H143:H143)</f>
        <v>3102.45</v>
      </c>
      <c r="I144" s="261">
        <f t="shared" si="14"/>
        <v>155.1225</v>
      </c>
      <c r="J144" s="261">
        <f t="shared" si="14"/>
        <v>1000</v>
      </c>
      <c r="K144" s="261">
        <f t="shared" si="14"/>
        <v>91.04</v>
      </c>
      <c r="L144" s="261">
        <f t="shared" si="14"/>
        <v>0</v>
      </c>
      <c r="M144" s="261">
        <f t="shared" si="14"/>
        <v>0</v>
      </c>
      <c r="N144" s="261">
        <f t="shared" si="14"/>
        <v>0</v>
      </c>
      <c r="O144" s="261">
        <f t="shared" si="14"/>
        <v>4166.5324999999993</v>
      </c>
      <c r="P144" s="244"/>
    </row>
    <row r="145" spans="1:19" x14ac:dyDescent="0.25">
      <c r="C145" s="258"/>
      <c r="D145" s="244"/>
      <c r="E145" s="238"/>
      <c r="F145" s="263"/>
      <c r="G145" s="258"/>
      <c r="H145" s="264"/>
      <c r="I145" s="265"/>
      <c r="J145" s="265"/>
      <c r="K145" s="264"/>
      <c r="L145" s="265"/>
      <c r="M145" s="264"/>
      <c r="N145" s="264"/>
      <c r="O145" s="264"/>
      <c r="P145" s="244"/>
    </row>
    <row r="146" spans="1:19" ht="15.75" x14ac:dyDescent="0.25">
      <c r="C146" s="475" t="s">
        <v>138</v>
      </c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67"/>
    </row>
    <row r="147" spans="1:19" x14ac:dyDescent="0.25">
      <c r="C147" s="8" t="str">
        <f>C141</f>
        <v>PERIODO DEL 1 AL 15 DE DICIEMBRE DE 2019</v>
      </c>
      <c r="D147" s="9"/>
      <c r="E147" s="4"/>
      <c r="F147" s="266"/>
      <c r="G147" s="267"/>
      <c r="H147" s="268"/>
      <c r="I147" s="269"/>
      <c r="J147" s="269"/>
      <c r="K147" s="268"/>
      <c r="L147" s="269"/>
      <c r="M147" s="268"/>
      <c r="N147" s="268"/>
      <c r="O147" s="268"/>
      <c r="P147" s="468"/>
    </row>
    <row r="148" spans="1:19" ht="22.5" x14ac:dyDescent="0.25">
      <c r="C148" s="10" t="s">
        <v>7</v>
      </c>
      <c r="D148" s="10" t="s">
        <v>8</v>
      </c>
      <c r="E148" s="11" t="s">
        <v>9</v>
      </c>
      <c r="F148" s="10" t="s">
        <v>10</v>
      </c>
      <c r="G148" s="10" t="s">
        <v>11</v>
      </c>
      <c r="H148" s="10" t="s">
        <v>12</v>
      </c>
      <c r="I148" s="12" t="s">
        <v>13</v>
      </c>
      <c r="J148" s="13" t="s">
        <v>14</v>
      </c>
      <c r="K148" s="10" t="s">
        <v>15</v>
      </c>
      <c r="L148" s="14" t="s">
        <v>16</v>
      </c>
      <c r="M148" s="15" t="s">
        <v>17</v>
      </c>
      <c r="N148" s="15" t="s">
        <v>18</v>
      </c>
      <c r="O148" s="16" t="s">
        <v>19</v>
      </c>
      <c r="P148" s="10" t="s">
        <v>20</v>
      </c>
    </row>
    <row r="149" spans="1:19" ht="26.25" customHeight="1" x14ac:dyDescent="0.25">
      <c r="A149" s="17" t="s">
        <v>139</v>
      </c>
      <c r="C149" s="270" t="s">
        <v>140</v>
      </c>
      <c r="D149" s="271"/>
      <c r="E149" s="272" t="s">
        <v>141</v>
      </c>
      <c r="F149" s="112">
        <v>113</v>
      </c>
      <c r="G149" s="273">
        <v>15</v>
      </c>
      <c r="H149" s="23">
        <v>1570.48</v>
      </c>
      <c r="I149" s="68">
        <f>H149*0.05</f>
        <v>78.524000000000001</v>
      </c>
      <c r="J149" s="68"/>
      <c r="K149" s="184">
        <v>0</v>
      </c>
      <c r="L149" s="185">
        <v>112.91</v>
      </c>
      <c r="M149" s="184">
        <v>0</v>
      </c>
      <c r="N149" s="184"/>
      <c r="O149" s="23">
        <f>H149+I149-K149+L149-M149-N149</f>
        <v>1761.914</v>
      </c>
      <c r="P149" s="274"/>
    </row>
    <row r="150" spans="1:19" ht="19.5" customHeight="1" x14ac:dyDescent="0.25">
      <c r="C150" s="27"/>
      <c r="D150" s="271"/>
      <c r="E150" s="275"/>
      <c r="F150" s="112"/>
      <c r="G150" s="273"/>
      <c r="H150" s="23"/>
      <c r="I150" s="68"/>
      <c r="J150" s="68"/>
      <c r="K150" s="72"/>
      <c r="L150" s="185"/>
      <c r="M150" s="219"/>
      <c r="N150" s="219"/>
      <c r="O150" s="23"/>
      <c r="P150" s="274"/>
    </row>
    <row r="151" spans="1:19" ht="15.75" thickBot="1" x14ac:dyDescent="0.3">
      <c r="C151" s="276"/>
      <c r="D151" s="267"/>
      <c r="E151" s="277"/>
      <c r="F151" s="278"/>
      <c r="G151" s="279" t="s">
        <v>31</v>
      </c>
      <c r="H151" s="280">
        <f>SUM(H149:H150)</f>
        <v>1570.48</v>
      </c>
      <c r="I151" s="281">
        <f>SUM(I149:I150)</f>
        <v>78.524000000000001</v>
      </c>
      <c r="J151" s="281">
        <f>SUM(J149:J150)</f>
        <v>0</v>
      </c>
      <c r="K151" s="280">
        <f t="shared" ref="K151:O151" si="15">SUM(K149:K150)</f>
        <v>0</v>
      </c>
      <c r="L151" s="281">
        <f t="shared" si="15"/>
        <v>112.91</v>
      </c>
      <c r="M151" s="281">
        <f t="shared" si="15"/>
        <v>0</v>
      </c>
      <c r="N151" s="281">
        <f t="shared" si="15"/>
        <v>0</v>
      </c>
      <c r="O151" s="280">
        <f t="shared" si="15"/>
        <v>1761.914</v>
      </c>
      <c r="P151" s="267"/>
    </row>
    <row r="152" spans="1:19" x14ac:dyDescent="0.25">
      <c r="C152" s="258"/>
      <c r="D152" s="244"/>
      <c r="E152" s="238"/>
      <c r="F152" s="263"/>
      <c r="G152" s="258"/>
      <c r="H152" s="264"/>
      <c r="I152" s="265"/>
      <c r="J152" s="265"/>
      <c r="K152" s="264"/>
      <c r="L152" s="265"/>
      <c r="M152" s="264"/>
      <c r="N152" s="264"/>
      <c r="O152" s="264"/>
      <c r="P152" s="244"/>
    </row>
    <row r="153" spans="1:19" x14ac:dyDescent="0.25">
      <c r="C153" s="258"/>
      <c r="D153" s="244"/>
      <c r="E153" s="238"/>
      <c r="F153" s="263"/>
      <c r="G153" s="258"/>
      <c r="H153" s="264"/>
      <c r="I153" s="265"/>
      <c r="J153" s="265"/>
      <c r="K153" s="264"/>
      <c r="L153" s="265"/>
      <c r="M153" s="264"/>
      <c r="N153" s="264"/>
      <c r="O153" s="264"/>
      <c r="P153" s="244"/>
    </row>
    <row r="154" spans="1:19" x14ac:dyDescent="0.25">
      <c r="C154" s="258"/>
      <c r="D154" s="244"/>
      <c r="E154" s="238"/>
      <c r="F154" s="263"/>
      <c r="G154" s="258"/>
      <c r="H154" s="264"/>
      <c r="I154" s="265"/>
      <c r="J154" s="265"/>
      <c r="K154" s="264"/>
      <c r="L154" s="265"/>
      <c r="M154" s="264"/>
      <c r="N154" s="264"/>
      <c r="O154" s="264"/>
      <c r="P154" s="244"/>
    </row>
    <row r="155" spans="1:19" x14ac:dyDescent="0.25">
      <c r="C155" s="276"/>
      <c r="D155" s="267"/>
      <c r="E155" s="277"/>
      <c r="F155" s="278"/>
      <c r="G155" s="276"/>
      <c r="H155" s="282"/>
      <c r="I155" s="283"/>
      <c r="J155" s="283"/>
      <c r="K155" s="282"/>
      <c r="L155" s="283"/>
      <c r="M155" s="282"/>
      <c r="N155" s="282"/>
      <c r="O155" s="282"/>
      <c r="P155" s="267"/>
    </row>
    <row r="156" spans="1:19" ht="15.75" thickBot="1" x14ac:dyDescent="0.3">
      <c r="C156" s="284"/>
      <c r="D156" s="42"/>
      <c r="E156" s="43"/>
      <c r="F156" s="44"/>
      <c r="I156" s="45"/>
      <c r="J156" s="45"/>
      <c r="K156" s="42"/>
    </row>
    <row r="157" spans="1:19" s="1" customFormat="1" x14ac:dyDescent="0.25">
      <c r="A157"/>
      <c r="B157"/>
      <c r="C157" s="463" t="s">
        <v>32</v>
      </c>
      <c r="D157" s="463"/>
      <c r="E157" s="463"/>
      <c r="F157" s="463"/>
      <c r="G157" s="463"/>
      <c r="I157" s="464" t="s">
        <v>33</v>
      </c>
      <c r="J157" s="464"/>
      <c r="K157" s="464"/>
      <c r="L157"/>
      <c r="M157"/>
      <c r="N157"/>
      <c r="O157" s="464" t="s">
        <v>34</v>
      </c>
      <c r="P157" s="464"/>
      <c r="R157"/>
      <c r="S157"/>
    </row>
    <row r="158" spans="1:19" s="48" customFormat="1" x14ac:dyDescent="0.25">
      <c r="B158"/>
      <c r="C158" s="463" t="s">
        <v>35</v>
      </c>
      <c r="D158" s="463"/>
      <c r="E158" s="463"/>
      <c r="F158" s="463"/>
      <c r="G158" s="463"/>
      <c r="H158" s="463" t="s">
        <v>36</v>
      </c>
      <c r="I158" s="463"/>
      <c r="J158" s="463"/>
      <c r="K158" s="463"/>
      <c r="L158" s="463"/>
      <c r="M158"/>
      <c r="N158"/>
      <c r="O158" s="463" t="s">
        <v>37</v>
      </c>
      <c r="P158" s="463"/>
      <c r="Q158" s="1"/>
      <c r="R158"/>
      <c r="S158"/>
    </row>
    <row r="159" spans="1:19" x14ac:dyDescent="0.25">
      <c r="C159" s="82"/>
      <c r="D159" s="35"/>
      <c r="E159" s="50"/>
      <c r="F159" s="35"/>
      <c r="H159" s="35"/>
      <c r="I159" s="51"/>
      <c r="J159" s="51"/>
      <c r="K159" s="35"/>
      <c r="L159" s="51"/>
      <c r="O159" s="35"/>
      <c r="P159" s="35"/>
    </row>
    <row r="160" spans="1:19" x14ac:dyDescent="0.25">
      <c r="C160" s="82"/>
      <c r="D160" s="35"/>
      <c r="E160" s="50"/>
      <c r="F160" s="35"/>
      <c r="H160" s="35"/>
      <c r="I160" s="51"/>
      <c r="J160" s="51"/>
      <c r="K160" s="35"/>
      <c r="L160" s="51"/>
      <c r="O160" s="35"/>
      <c r="P160" s="35"/>
    </row>
    <row r="161" spans="1:19" ht="29.25" x14ac:dyDescent="0.5">
      <c r="C161" s="458" t="s">
        <v>0</v>
      </c>
      <c r="D161" s="458"/>
      <c r="E161" s="458"/>
      <c r="F161" s="458"/>
      <c r="G161" s="458"/>
      <c r="H161" s="458"/>
      <c r="I161" s="458"/>
      <c r="J161" s="458"/>
      <c r="K161" s="458"/>
      <c r="L161" s="458"/>
      <c r="M161" s="458"/>
      <c r="N161" s="458"/>
      <c r="O161" s="458"/>
      <c r="P161" s="458"/>
    </row>
    <row r="162" spans="1:19" ht="23.25" x14ac:dyDescent="0.35">
      <c r="C162" s="459" t="s">
        <v>1</v>
      </c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</row>
    <row r="163" spans="1:19" ht="15.75" x14ac:dyDescent="0.25">
      <c r="C163" s="285" t="s">
        <v>2</v>
      </c>
      <c r="D163" s="286" t="s">
        <v>38</v>
      </c>
      <c r="E163" s="287"/>
      <c r="F163" s="288"/>
      <c r="G163" s="286"/>
      <c r="H163" s="286"/>
      <c r="I163" s="289"/>
      <c r="J163" s="289"/>
      <c r="K163" s="286"/>
      <c r="L163" s="289"/>
      <c r="M163" s="286"/>
      <c r="N163" s="286"/>
      <c r="O163" s="286"/>
      <c r="P163" s="290" t="s">
        <v>3</v>
      </c>
    </row>
    <row r="164" spans="1:19" ht="15.75" x14ac:dyDescent="0.25">
      <c r="C164" s="476" t="s">
        <v>142</v>
      </c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291"/>
    </row>
    <row r="165" spans="1:19" ht="15" customHeight="1" x14ac:dyDescent="0.25">
      <c r="C165" s="33"/>
      <c r="D165" s="292"/>
      <c r="E165" s="4"/>
      <c r="F165" s="293"/>
      <c r="G165" s="294"/>
      <c r="H165" s="295"/>
      <c r="I165" s="296"/>
      <c r="J165" s="296"/>
      <c r="K165" s="295"/>
      <c r="L165" s="296"/>
      <c r="M165" s="295"/>
      <c r="N165" s="295"/>
      <c r="O165" s="295"/>
      <c r="P165" s="461" t="s">
        <v>5</v>
      </c>
    </row>
    <row r="166" spans="1:19" ht="15" customHeight="1" x14ac:dyDescent="0.25">
      <c r="C166" s="8" t="str">
        <f>C147</f>
        <v>PERIODO DEL 1 AL 15 DE DICIEMBRE DE 2019</v>
      </c>
      <c r="D166" s="9"/>
      <c r="E166" s="4"/>
      <c r="F166" s="293"/>
      <c r="G166" s="294"/>
      <c r="H166" s="295"/>
      <c r="I166" s="296"/>
      <c r="J166" s="296"/>
      <c r="K166" s="295"/>
      <c r="L166" s="296"/>
      <c r="M166" s="295"/>
      <c r="N166" s="295"/>
      <c r="O166" s="295"/>
      <c r="P166" s="462"/>
    </row>
    <row r="167" spans="1:19" ht="22.5" x14ac:dyDescent="0.25">
      <c r="C167" s="297" t="s">
        <v>7</v>
      </c>
      <c r="D167" s="297" t="s">
        <v>8</v>
      </c>
      <c r="E167" s="298" t="s">
        <v>9</v>
      </c>
      <c r="F167" s="297" t="s">
        <v>10</v>
      </c>
      <c r="G167" s="299" t="s">
        <v>11</v>
      </c>
      <c r="H167" s="297" t="s">
        <v>143</v>
      </c>
      <c r="I167" s="12" t="s">
        <v>13</v>
      </c>
      <c r="J167" s="13" t="s">
        <v>14</v>
      </c>
      <c r="K167" s="297" t="s">
        <v>15</v>
      </c>
      <c r="L167" s="300" t="s">
        <v>16</v>
      </c>
      <c r="M167" s="301" t="s">
        <v>17</v>
      </c>
      <c r="N167" s="300" t="s">
        <v>144</v>
      </c>
      <c r="O167" s="302" t="s">
        <v>19</v>
      </c>
      <c r="P167" s="297" t="s">
        <v>20</v>
      </c>
    </row>
    <row r="168" spans="1:19" ht="25.5" customHeight="1" x14ac:dyDescent="0.25">
      <c r="A168" s="17" t="s">
        <v>145</v>
      </c>
      <c r="C168" s="303" t="s">
        <v>146</v>
      </c>
      <c r="D168" s="304"/>
      <c r="E168" s="188" t="s">
        <v>147</v>
      </c>
      <c r="F168" s="112">
        <v>113</v>
      </c>
      <c r="G168" s="251">
        <v>15</v>
      </c>
      <c r="H168" s="23">
        <v>787.41</v>
      </c>
      <c r="I168" s="68">
        <f t="shared" ref="I168:I178" si="16">H168*0.05</f>
        <v>39.3705</v>
      </c>
      <c r="J168" s="68"/>
      <c r="K168" s="305">
        <v>0</v>
      </c>
      <c r="L168" s="306">
        <v>163.17519999999999</v>
      </c>
      <c r="M168" s="307">
        <v>0</v>
      </c>
      <c r="N168" s="307"/>
      <c r="O168" s="23">
        <f t="shared" ref="O168:O178" si="17">H168+I168-K168+L168-M168-N168+J168</f>
        <v>989.95569999999998</v>
      </c>
      <c r="P168" s="304"/>
    </row>
    <row r="169" spans="1:19" ht="25.5" customHeight="1" x14ac:dyDescent="0.25">
      <c r="A169" s="17" t="s">
        <v>148</v>
      </c>
      <c r="C169" s="303" t="s">
        <v>149</v>
      </c>
      <c r="D169" s="304"/>
      <c r="E169" s="188" t="s">
        <v>150</v>
      </c>
      <c r="F169" s="112">
        <v>113</v>
      </c>
      <c r="G169" s="273">
        <v>15</v>
      </c>
      <c r="H169" s="23">
        <v>1790.3025</v>
      </c>
      <c r="I169" s="68">
        <f t="shared" si="16"/>
        <v>89.515125000000012</v>
      </c>
      <c r="J169" s="68"/>
      <c r="K169" s="72">
        <v>0</v>
      </c>
      <c r="L169" s="73">
        <v>86.840079999999986</v>
      </c>
      <c r="M169" s="307">
        <v>0</v>
      </c>
      <c r="N169" s="307"/>
      <c r="O169" s="23">
        <f t="shared" si="17"/>
        <v>1966.6577050000001</v>
      </c>
      <c r="P169" s="304"/>
    </row>
    <row r="170" spans="1:19" ht="25.5" customHeight="1" x14ac:dyDescent="0.25">
      <c r="A170" s="17" t="s">
        <v>151</v>
      </c>
      <c r="C170" s="308" t="s">
        <v>152</v>
      </c>
      <c r="D170" s="187"/>
      <c r="E170" s="188" t="s">
        <v>150</v>
      </c>
      <c r="F170" s="112">
        <v>113</v>
      </c>
      <c r="G170" s="273">
        <v>15</v>
      </c>
      <c r="H170" s="23">
        <v>1790.3025</v>
      </c>
      <c r="I170" s="68">
        <f t="shared" si="16"/>
        <v>89.515125000000012</v>
      </c>
      <c r="J170" s="68"/>
      <c r="K170" s="72">
        <v>0</v>
      </c>
      <c r="L170" s="73">
        <v>86.840079999999986</v>
      </c>
      <c r="M170" s="307">
        <v>0</v>
      </c>
      <c r="N170" s="307"/>
      <c r="O170" s="23">
        <f t="shared" si="17"/>
        <v>1966.6577050000001</v>
      </c>
      <c r="P170" s="309"/>
    </row>
    <row r="171" spans="1:19" ht="25.5" customHeight="1" x14ac:dyDescent="0.25">
      <c r="A171" s="17" t="s">
        <v>153</v>
      </c>
      <c r="C171" s="308" t="s">
        <v>154</v>
      </c>
      <c r="D171" s="187"/>
      <c r="E171" s="188" t="s">
        <v>155</v>
      </c>
      <c r="F171" s="112">
        <v>113</v>
      </c>
      <c r="G171" s="273">
        <v>15</v>
      </c>
      <c r="H171" s="23">
        <v>2460.6675</v>
      </c>
      <c r="I171" s="68">
        <f t="shared" si="16"/>
        <v>123.03337500000001</v>
      </c>
      <c r="J171" s="68"/>
      <c r="K171" s="72">
        <v>0</v>
      </c>
      <c r="L171" s="73">
        <v>14.031103999999999</v>
      </c>
      <c r="M171" s="307">
        <v>0</v>
      </c>
      <c r="N171" s="307"/>
      <c r="O171" s="23">
        <f t="shared" si="17"/>
        <v>2597.7319790000001</v>
      </c>
      <c r="P171" s="309"/>
    </row>
    <row r="172" spans="1:19" ht="25.5" customHeight="1" x14ac:dyDescent="0.25">
      <c r="A172" s="17" t="s">
        <v>156</v>
      </c>
      <c r="C172" s="308" t="s">
        <v>157</v>
      </c>
      <c r="D172" s="187"/>
      <c r="E172" s="188" t="s">
        <v>155</v>
      </c>
      <c r="F172" s="112">
        <v>113</v>
      </c>
      <c r="G172" s="189">
        <v>15</v>
      </c>
      <c r="H172" s="23">
        <v>2460.6675</v>
      </c>
      <c r="I172" s="68">
        <f t="shared" si="16"/>
        <v>123.03337500000001</v>
      </c>
      <c r="J172" s="68"/>
      <c r="K172" s="72">
        <v>0</v>
      </c>
      <c r="L172" s="73">
        <v>14.031103999999999</v>
      </c>
      <c r="M172" s="307">
        <v>0</v>
      </c>
      <c r="N172" s="307"/>
      <c r="O172" s="23">
        <f t="shared" si="17"/>
        <v>2597.7319790000001</v>
      </c>
      <c r="P172" s="309"/>
    </row>
    <row r="173" spans="1:19" ht="25.5" customHeight="1" x14ac:dyDescent="0.25">
      <c r="A173" s="17" t="s">
        <v>158</v>
      </c>
      <c r="C173" s="308" t="s">
        <v>159</v>
      </c>
      <c r="D173" s="187"/>
      <c r="E173" s="188" t="s">
        <v>160</v>
      </c>
      <c r="F173" s="112">
        <v>113</v>
      </c>
      <c r="G173" s="189">
        <v>15</v>
      </c>
      <c r="H173" s="23">
        <f>3298.8075/15*G173</f>
        <v>3298.8074999999999</v>
      </c>
      <c r="I173" s="68">
        <f t="shared" si="16"/>
        <v>164.94037500000002</v>
      </c>
      <c r="J173" s="68">
        <f>127*2</f>
        <v>254</v>
      </c>
      <c r="K173" s="113">
        <v>112.40852799999999</v>
      </c>
      <c r="L173" s="114">
        <v>0</v>
      </c>
      <c r="M173" s="307">
        <v>0</v>
      </c>
      <c r="N173" s="307"/>
      <c r="O173" s="23">
        <f t="shared" si="17"/>
        <v>3605.3393470000001</v>
      </c>
      <c r="P173" s="309"/>
    </row>
    <row r="174" spans="1:19" ht="25.5" customHeight="1" x14ac:dyDescent="0.25">
      <c r="A174" s="17" t="s">
        <v>161</v>
      </c>
      <c r="C174" s="186" t="s">
        <v>162</v>
      </c>
      <c r="D174" s="187"/>
      <c r="E174" s="188" t="s">
        <v>163</v>
      </c>
      <c r="F174" s="112">
        <v>113</v>
      </c>
      <c r="G174" s="189">
        <v>15</v>
      </c>
      <c r="H174" s="23">
        <v>1731.135</v>
      </c>
      <c r="I174" s="68">
        <f t="shared" si="16"/>
        <v>86.556750000000008</v>
      </c>
      <c r="J174" s="68">
        <f>127*3</f>
        <v>381</v>
      </c>
      <c r="K174" s="310">
        <v>0</v>
      </c>
      <c r="L174" s="311">
        <v>95.726800000000011</v>
      </c>
      <c r="M174" s="307">
        <v>0</v>
      </c>
      <c r="N174" s="307"/>
      <c r="O174" s="23">
        <f t="shared" si="17"/>
        <v>2294.4185499999999</v>
      </c>
      <c r="P174" s="309"/>
      <c r="R174" s="312"/>
    </row>
    <row r="175" spans="1:19" ht="25.5" customHeight="1" x14ac:dyDescent="0.25">
      <c r="A175" s="17" t="s">
        <v>164</v>
      </c>
      <c r="C175" s="186" t="s">
        <v>165</v>
      </c>
      <c r="D175" s="187"/>
      <c r="E175" s="188" t="s">
        <v>163</v>
      </c>
      <c r="F175" s="112">
        <v>113</v>
      </c>
      <c r="G175" s="189">
        <v>13</v>
      </c>
      <c r="H175" s="23">
        <f>1731.14/15*G175</f>
        <v>1500.3213333333333</v>
      </c>
      <c r="I175" s="68">
        <f t="shared" si="16"/>
        <v>75.016066666666674</v>
      </c>
      <c r="J175" s="68">
        <v>127</v>
      </c>
      <c r="K175" s="310">
        <v>0</v>
      </c>
      <c r="L175" s="311">
        <v>95.726800000000011</v>
      </c>
      <c r="M175" s="307">
        <v>0</v>
      </c>
      <c r="N175" s="307"/>
      <c r="O175" s="23">
        <f t="shared" si="17"/>
        <v>1798.0641999999998</v>
      </c>
      <c r="P175" s="309"/>
    </row>
    <row r="176" spans="1:19" s="48" customFormat="1" ht="25.5" customHeight="1" x14ac:dyDescent="0.25">
      <c r="A176" s="17"/>
      <c r="B176"/>
      <c r="C176" s="215" t="s">
        <v>166</v>
      </c>
      <c r="D176" s="313"/>
      <c r="E176" s="314" t="s">
        <v>167</v>
      </c>
      <c r="F176" s="112">
        <v>113</v>
      </c>
      <c r="G176" s="273">
        <v>15</v>
      </c>
      <c r="H176" s="23">
        <v>1790.3025</v>
      </c>
      <c r="I176" s="68">
        <f t="shared" si="16"/>
        <v>89.515125000000012</v>
      </c>
      <c r="J176" s="68"/>
      <c r="K176" s="72">
        <v>0</v>
      </c>
      <c r="L176" s="73">
        <v>86.840079999999986</v>
      </c>
      <c r="M176" s="219">
        <v>0</v>
      </c>
      <c r="N176" s="219"/>
      <c r="O176" s="23">
        <f t="shared" si="17"/>
        <v>1966.6577050000001</v>
      </c>
      <c r="P176" s="315"/>
      <c r="Q176" s="1"/>
      <c r="R176"/>
      <c r="S176"/>
    </row>
    <row r="177" spans="1:19" s="48" customFormat="1" ht="25.5" customHeight="1" x14ac:dyDescent="0.25">
      <c r="A177" s="17"/>
      <c r="B177"/>
      <c r="C177" s="119" t="s">
        <v>168</v>
      </c>
      <c r="D177" s="120"/>
      <c r="E177" s="121" t="s">
        <v>63</v>
      </c>
      <c r="F177" s="112">
        <v>113</v>
      </c>
      <c r="G177" s="122">
        <v>14</v>
      </c>
      <c r="H177" s="23">
        <f>2243.95/15*G177</f>
        <v>2094.3533333333335</v>
      </c>
      <c r="I177" s="68">
        <f t="shared" si="16"/>
        <v>104.71766666666667</v>
      </c>
      <c r="J177" s="68">
        <f>127</f>
        <v>127</v>
      </c>
      <c r="K177" s="72"/>
      <c r="L177" s="73">
        <v>43.85</v>
      </c>
      <c r="M177" s="74">
        <v>0</v>
      </c>
      <c r="N177" s="74"/>
      <c r="O177" s="23">
        <f t="shared" si="17"/>
        <v>2369.9209999999998</v>
      </c>
      <c r="P177" s="123"/>
      <c r="Q177" s="1"/>
      <c r="R177"/>
      <c r="S177"/>
    </row>
    <row r="178" spans="1:19" s="48" customFormat="1" ht="25.5" customHeight="1" x14ac:dyDescent="0.25">
      <c r="A178" s="17" t="s">
        <v>169</v>
      </c>
      <c r="B178"/>
      <c r="C178" s="316" t="s">
        <v>170</v>
      </c>
      <c r="D178" s="313"/>
      <c r="E178" s="314" t="s">
        <v>167</v>
      </c>
      <c r="F178" s="112">
        <v>113</v>
      </c>
      <c r="G178" s="273">
        <v>15</v>
      </c>
      <c r="H178" s="23">
        <f>1790.3025/15*G178</f>
        <v>1790.3025</v>
      </c>
      <c r="I178" s="68">
        <f t="shared" si="16"/>
        <v>89.515125000000012</v>
      </c>
      <c r="J178" s="68"/>
      <c r="K178" s="72">
        <v>0</v>
      </c>
      <c r="L178" s="73">
        <v>86.840079999999986</v>
      </c>
      <c r="M178" s="219"/>
      <c r="N178" s="219"/>
      <c r="O178" s="23">
        <f t="shared" si="17"/>
        <v>1966.6577050000001</v>
      </c>
      <c r="P178" s="315"/>
      <c r="R178"/>
      <c r="S178"/>
    </row>
    <row r="179" spans="1:19" s="48" customFormat="1" ht="15.75" thickBot="1" x14ac:dyDescent="0.3">
      <c r="B179"/>
      <c r="D179" s="294"/>
      <c r="E179" s="287"/>
      <c r="F179" s="317"/>
      <c r="G179" s="318" t="s">
        <v>31</v>
      </c>
      <c r="H179" s="319">
        <f>SUM(H168:H178)</f>
        <v>21494.572166666669</v>
      </c>
      <c r="I179" s="319">
        <f t="shared" ref="I179:O179" si="18">SUM(I168:I178)</f>
        <v>1074.7286083333333</v>
      </c>
      <c r="J179" s="319">
        <f t="shared" si="18"/>
        <v>889</v>
      </c>
      <c r="K179" s="319">
        <f t="shared" si="18"/>
        <v>112.40852799999999</v>
      </c>
      <c r="L179" s="319">
        <f t="shared" si="18"/>
        <v>773.90132799999992</v>
      </c>
      <c r="M179" s="319">
        <f t="shared" si="18"/>
        <v>0</v>
      </c>
      <c r="N179" s="319">
        <f>SUM(N168:N178)</f>
        <v>0</v>
      </c>
      <c r="O179" s="319">
        <f t="shared" si="18"/>
        <v>24119.793575</v>
      </c>
      <c r="P179" s="294"/>
      <c r="Q179" s="1"/>
      <c r="R179"/>
      <c r="S179"/>
    </row>
    <row r="180" spans="1:19" s="48" customFormat="1" x14ac:dyDescent="0.25">
      <c r="B180"/>
      <c r="C180" s="320"/>
      <c r="D180" s="294"/>
      <c r="E180" s="287"/>
      <c r="F180" s="317"/>
      <c r="G180" s="320"/>
      <c r="H180" s="321"/>
      <c r="I180" s="322"/>
      <c r="J180" s="322"/>
      <c r="K180" s="321"/>
      <c r="L180" s="322"/>
      <c r="M180" s="321"/>
      <c r="N180" s="321"/>
      <c r="O180" s="321"/>
      <c r="P180" s="294"/>
      <c r="Q180" s="1"/>
      <c r="R180"/>
      <c r="S180"/>
    </row>
    <row r="181" spans="1:19" s="48" customFormat="1" x14ac:dyDescent="0.25">
      <c r="B181"/>
      <c r="C181" s="320"/>
      <c r="D181" s="294"/>
      <c r="E181" s="287"/>
      <c r="F181" s="317"/>
      <c r="G181" s="320"/>
      <c r="H181" s="321"/>
      <c r="I181" s="322"/>
      <c r="J181" s="322"/>
      <c r="K181" s="321"/>
      <c r="L181" s="322"/>
      <c r="M181" s="321"/>
      <c r="N181" s="321"/>
      <c r="O181" s="321"/>
      <c r="P181" s="294"/>
      <c r="Q181" s="1"/>
      <c r="R181"/>
      <c r="S181"/>
    </row>
    <row r="182" spans="1:19" s="48" customFormat="1" ht="15.75" thickBot="1" x14ac:dyDescent="0.3">
      <c r="B182"/>
      <c r="C182" s="323"/>
      <c r="D182" s="42"/>
      <c r="E182" s="43"/>
      <c r="F182" s="44"/>
      <c r="G182"/>
      <c r="H182" s="82"/>
      <c r="I182" s="325"/>
      <c r="J182" s="325"/>
      <c r="K182" s="324"/>
      <c r="L182" s="326"/>
      <c r="M182"/>
      <c r="N182"/>
      <c r="O182"/>
      <c r="P182"/>
      <c r="Q182" s="1"/>
      <c r="R182"/>
      <c r="S182"/>
    </row>
    <row r="183" spans="1:19" s="1" customFormat="1" x14ac:dyDescent="0.25">
      <c r="A183"/>
      <c r="B183"/>
      <c r="C183" s="463" t="s">
        <v>32</v>
      </c>
      <c r="D183" s="463"/>
      <c r="E183" s="463"/>
      <c r="F183" s="463"/>
      <c r="G183" s="463"/>
      <c r="I183" s="464" t="s">
        <v>33</v>
      </c>
      <c r="J183" s="464"/>
      <c r="K183" s="464"/>
      <c r="L183"/>
      <c r="M183"/>
      <c r="N183"/>
      <c r="O183" s="464" t="s">
        <v>34</v>
      </c>
      <c r="P183" s="464"/>
      <c r="R183"/>
      <c r="S183"/>
    </row>
    <row r="184" spans="1:19" s="48" customFormat="1" x14ac:dyDescent="0.25">
      <c r="B184"/>
      <c r="C184" s="463" t="s">
        <v>35</v>
      </c>
      <c r="D184" s="463"/>
      <c r="E184" s="463"/>
      <c r="F184" s="463"/>
      <c r="G184" s="463"/>
      <c r="H184" s="463" t="s">
        <v>36</v>
      </c>
      <c r="I184" s="463"/>
      <c r="J184" s="463"/>
      <c r="K184" s="463"/>
      <c r="L184" s="463"/>
      <c r="M184"/>
      <c r="N184"/>
      <c r="O184" s="463" t="s">
        <v>37</v>
      </c>
      <c r="P184" s="463"/>
      <c r="Q184" s="1"/>
      <c r="R184"/>
      <c r="S184"/>
    </row>
    <row r="185" spans="1:19" x14ac:dyDescent="0.25">
      <c r="C185" s="82"/>
      <c r="D185" s="35"/>
      <c r="E185" s="50"/>
      <c r="F185" s="35"/>
      <c r="H185" s="35"/>
      <c r="I185" s="51"/>
      <c r="J185" s="51"/>
      <c r="K185" s="35"/>
      <c r="L185" s="51"/>
      <c r="O185" s="35"/>
      <c r="P185" s="35"/>
    </row>
    <row r="186" spans="1:19" x14ac:dyDescent="0.25">
      <c r="C186" s="82"/>
      <c r="D186" s="35"/>
      <c r="E186" s="50"/>
      <c r="F186" s="35"/>
      <c r="H186" s="327"/>
      <c r="I186" s="51"/>
      <c r="J186" s="51"/>
      <c r="K186" s="35"/>
      <c r="L186" s="51"/>
      <c r="O186" s="35"/>
      <c r="P186" s="35"/>
    </row>
    <row r="187" spans="1:19" s="1" customFormat="1" x14ac:dyDescent="0.25">
      <c r="A187"/>
      <c r="B187"/>
      <c r="C187" s="82"/>
      <c r="D187" s="35"/>
      <c r="E187" s="50"/>
      <c r="F187" s="35"/>
      <c r="G187"/>
      <c r="H187" s="35"/>
      <c r="I187" s="51"/>
      <c r="J187" s="51"/>
      <c r="K187" s="35"/>
      <c r="L187" s="51"/>
      <c r="M187"/>
      <c r="N187"/>
      <c r="O187" s="35"/>
      <c r="P187" s="35"/>
      <c r="R187"/>
      <c r="S187"/>
    </row>
    <row r="188" spans="1:19" s="1" customFormat="1" x14ac:dyDescent="0.25">
      <c r="A188"/>
      <c r="B188"/>
      <c r="C188" s="82"/>
      <c r="D188" s="35"/>
      <c r="E188" s="50"/>
      <c r="F188" s="35"/>
      <c r="G188"/>
      <c r="H188" s="35"/>
      <c r="I188" s="51"/>
      <c r="J188" s="51"/>
      <c r="K188" s="35"/>
      <c r="L188" s="51"/>
      <c r="M188"/>
      <c r="N188"/>
      <c r="O188" s="35"/>
      <c r="P188" s="35"/>
      <c r="R188"/>
      <c r="S188"/>
    </row>
    <row r="189" spans="1:19" s="1" customFormat="1" x14ac:dyDescent="0.25">
      <c r="A189"/>
      <c r="B189"/>
      <c r="C189" s="82"/>
      <c r="D189" s="35"/>
      <c r="E189" s="50"/>
      <c r="F189" s="35"/>
      <c r="G189"/>
      <c r="H189" s="35"/>
      <c r="I189" s="51"/>
      <c r="J189" s="51"/>
      <c r="K189" s="35"/>
      <c r="L189" s="51"/>
      <c r="M189"/>
      <c r="N189"/>
      <c r="O189" s="35"/>
      <c r="P189" s="35"/>
      <c r="R189"/>
      <c r="S189"/>
    </row>
    <row r="190" spans="1:19" s="1" customFormat="1" x14ac:dyDescent="0.25">
      <c r="A190"/>
      <c r="B190"/>
      <c r="C190" s="82"/>
      <c r="D190" s="35"/>
      <c r="E190" s="50"/>
      <c r="F190" s="35"/>
      <c r="G190"/>
      <c r="H190" s="35"/>
      <c r="I190" s="51"/>
      <c r="J190" s="51"/>
      <c r="K190" s="35"/>
      <c r="L190" s="51"/>
      <c r="M190"/>
      <c r="N190"/>
      <c r="O190" s="35"/>
      <c r="P190" s="35"/>
      <c r="R190"/>
      <c r="S190"/>
    </row>
    <row r="191" spans="1:19" s="1" customFormat="1" x14ac:dyDescent="0.25">
      <c r="A191"/>
      <c r="B191"/>
      <c r="C191" s="82"/>
      <c r="D191" s="35"/>
      <c r="E191" s="50"/>
      <c r="F191" s="35"/>
      <c r="G191"/>
      <c r="H191" s="35"/>
      <c r="I191" s="51"/>
      <c r="J191" s="51"/>
      <c r="K191" s="35"/>
      <c r="L191" s="51"/>
      <c r="M191"/>
      <c r="N191"/>
      <c r="O191" s="35"/>
      <c r="P191" s="35"/>
      <c r="R191"/>
      <c r="S191"/>
    </row>
    <row r="192" spans="1:19" s="1" customFormat="1" x14ac:dyDescent="0.25">
      <c r="A192"/>
      <c r="B192"/>
      <c r="C192" s="82"/>
      <c r="D192" s="35"/>
      <c r="E192" s="50"/>
      <c r="F192" s="35"/>
      <c r="G192"/>
      <c r="H192" s="35"/>
      <c r="I192" s="51"/>
      <c r="J192" s="51"/>
      <c r="K192" s="35"/>
      <c r="L192" s="51"/>
      <c r="M192"/>
      <c r="N192"/>
      <c r="O192" s="35"/>
      <c r="P192" s="35"/>
      <c r="R192"/>
      <c r="S192"/>
    </row>
    <row r="193" spans="1:19" s="1" customFormat="1" x14ac:dyDescent="0.25">
      <c r="A193"/>
      <c r="B193"/>
      <c r="C193" s="82"/>
      <c r="D193" s="35"/>
      <c r="E193" s="50"/>
      <c r="F193" s="35"/>
      <c r="G193"/>
      <c r="H193" s="35"/>
      <c r="I193" s="51"/>
      <c r="J193" s="51"/>
      <c r="K193" s="35"/>
      <c r="L193" s="51"/>
      <c r="M193"/>
      <c r="N193"/>
      <c r="O193" s="35"/>
      <c r="P193" s="35"/>
      <c r="R193"/>
      <c r="S193"/>
    </row>
    <row r="194" spans="1:19" s="1" customFormat="1" ht="29.25" x14ac:dyDescent="0.5">
      <c r="A194"/>
      <c r="B194"/>
      <c r="C194" s="458" t="s">
        <v>0</v>
      </c>
      <c r="D194" s="458"/>
      <c r="E194" s="458"/>
      <c r="F194" s="458"/>
      <c r="G194" s="458"/>
      <c r="H194" s="458"/>
      <c r="I194" s="458"/>
      <c r="J194" s="458"/>
      <c r="K194" s="458"/>
      <c r="L194" s="458"/>
      <c r="M194" s="458"/>
      <c r="N194" s="458"/>
      <c r="O194" s="458"/>
      <c r="P194" s="458"/>
      <c r="R194"/>
      <c r="S194"/>
    </row>
    <row r="195" spans="1:19" s="1" customFormat="1" ht="23.25" x14ac:dyDescent="0.35">
      <c r="A195"/>
      <c r="B195"/>
      <c r="C195" s="459" t="s">
        <v>1</v>
      </c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R195"/>
      <c r="S195"/>
    </row>
    <row r="196" spans="1:19" s="1" customFormat="1" ht="23.25" x14ac:dyDescent="0.35">
      <c r="A196"/>
      <c r="B196"/>
      <c r="C196" s="328"/>
      <c r="D196" s="328"/>
      <c r="E196" s="329"/>
      <c r="F196" s="328"/>
      <c r="G196" s="328"/>
      <c r="H196" s="328"/>
      <c r="I196" s="330"/>
      <c r="J196" s="330"/>
      <c r="K196" s="328"/>
      <c r="L196" s="330"/>
      <c r="M196" s="328"/>
      <c r="N196" s="328"/>
      <c r="O196" s="328"/>
      <c r="P196" s="328"/>
      <c r="R196"/>
      <c r="S196"/>
    </row>
    <row r="197" spans="1:19" s="1" customFormat="1" ht="15.75" x14ac:dyDescent="0.25">
      <c r="A197"/>
      <c r="B197"/>
      <c r="C197" s="285" t="s">
        <v>2</v>
      </c>
      <c r="D197" s="286" t="s">
        <v>38</v>
      </c>
      <c r="E197" s="287"/>
      <c r="F197" s="288"/>
      <c r="G197" s="286"/>
      <c r="H197" s="286"/>
      <c r="I197" s="289"/>
      <c r="J197" s="289"/>
      <c r="K197" s="286"/>
      <c r="L197" s="289"/>
      <c r="M197" s="286"/>
      <c r="N197" s="286"/>
      <c r="O197" s="286"/>
      <c r="P197"/>
      <c r="R197"/>
      <c r="S197"/>
    </row>
    <row r="198" spans="1:19" s="1" customFormat="1" ht="15.75" x14ac:dyDescent="0.25">
      <c r="A198"/>
      <c r="B198"/>
      <c r="C198" s="476" t="s">
        <v>171</v>
      </c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290" t="s">
        <v>3</v>
      </c>
      <c r="R198"/>
      <c r="S198"/>
    </row>
    <row r="199" spans="1:19" s="1" customFormat="1" ht="15.75" x14ac:dyDescent="0.25">
      <c r="A199"/>
      <c r="B199"/>
      <c r="C199" s="331"/>
      <c r="D199" s="331"/>
      <c r="E199" s="332"/>
      <c r="F199" s="331"/>
      <c r="G199" s="331"/>
      <c r="H199" s="331"/>
      <c r="I199" s="333"/>
      <c r="J199" s="333"/>
      <c r="K199" s="331"/>
      <c r="L199" s="333"/>
      <c r="M199" s="331"/>
      <c r="N199" s="331"/>
      <c r="O199" s="331"/>
      <c r="P199" s="461" t="s">
        <v>5</v>
      </c>
      <c r="R199"/>
      <c r="S199"/>
    </row>
    <row r="200" spans="1:19" s="1" customFormat="1" x14ac:dyDescent="0.25">
      <c r="A200"/>
      <c r="B200"/>
      <c r="C200" s="8" t="str">
        <f>C166</f>
        <v>PERIODO DEL 1 AL 15 DE DICIEMBRE DE 2019</v>
      </c>
      <c r="D200" s="9"/>
      <c r="E200" s="4"/>
      <c r="F200" s="334"/>
      <c r="G200" s="335"/>
      <c r="H200" s="336"/>
      <c r="I200" s="337"/>
      <c r="J200" s="337"/>
      <c r="K200" s="336"/>
      <c r="L200" s="337"/>
      <c r="M200" s="336"/>
      <c r="N200" s="336"/>
      <c r="O200" s="336"/>
      <c r="P200" s="462"/>
      <c r="R200"/>
      <c r="S200"/>
    </row>
    <row r="201" spans="1:19" ht="22.5" x14ac:dyDescent="0.25">
      <c r="C201" s="10" t="s">
        <v>7</v>
      </c>
      <c r="D201" s="10" t="s">
        <v>8</v>
      </c>
      <c r="E201" s="11" t="s">
        <v>9</v>
      </c>
      <c r="F201" s="10" t="s">
        <v>10</v>
      </c>
      <c r="G201" s="10" t="s">
        <v>11</v>
      </c>
      <c r="H201" s="10" t="s">
        <v>12</v>
      </c>
      <c r="I201" s="12" t="s">
        <v>13</v>
      </c>
      <c r="J201" s="13" t="s">
        <v>14</v>
      </c>
      <c r="K201" s="10" t="s">
        <v>15</v>
      </c>
      <c r="L201" s="14" t="s">
        <v>16</v>
      </c>
      <c r="M201" s="15" t="s">
        <v>17</v>
      </c>
      <c r="N201" s="15" t="s">
        <v>18</v>
      </c>
      <c r="O201" s="16" t="s">
        <v>19</v>
      </c>
      <c r="P201" s="10" t="s">
        <v>20</v>
      </c>
    </row>
    <row r="202" spans="1:19" ht="26.25" customHeight="1" x14ac:dyDescent="0.25">
      <c r="A202" s="17" t="s">
        <v>172</v>
      </c>
      <c r="C202" s="338" t="s">
        <v>173</v>
      </c>
      <c r="D202" s="339"/>
      <c r="E202" s="340" t="s">
        <v>174</v>
      </c>
      <c r="F202" s="112">
        <v>113</v>
      </c>
      <c r="G202" s="273">
        <v>15</v>
      </c>
      <c r="H202" s="23">
        <v>3169.08</v>
      </c>
      <c r="I202" s="68">
        <f>H202*0.05</f>
        <v>158.45400000000001</v>
      </c>
      <c r="J202" s="68"/>
      <c r="K202" s="341">
        <v>98.294175999999993</v>
      </c>
      <c r="L202" s="342">
        <v>0</v>
      </c>
      <c r="M202" s="341"/>
      <c r="N202" s="341"/>
      <c r="O202" s="23">
        <f>H202+I202-K202+L202-M202-N202</f>
        <v>3229.2398240000002</v>
      </c>
      <c r="P202" s="343"/>
    </row>
    <row r="203" spans="1:19" ht="15.75" thickBot="1" x14ac:dyDescent="0.3">
      <c r="C203" s="344"/>
      <c r="D203" s="335"/>
      <c r="E203" s="345"/>
      <c r="F203" s="346"/>
      <c r="G203" s="347" t="s">
        <v>31</v>
      </c>
      <c r="H203" s="348">
        <f t="shared" ref="H203:O203" si="19">SUM(H202:H202)</f>
        <v>3169.08</v>
      </c>
      <c r="I203" s="348">
        <f t="shared" si="19"/>
        <v>158.45400000000001</v>
      </c>
      <c r="J203" s="348">
        <f t="shared" si="19"/>
        <v>0</v>
      </c>
      <c r="K203" s="348">
        <f t="shared" si="19"/>
        <v>98.294175999999993</v>
      </c>
      <c r="L203" s="348">
        <f t="shared" si="19"/>
        <v>0</v>
      </c>
      <c r="M203" s="348">
        <f t="shared" si="19"/>
        <v>0</v>
      </c>
      <c r="N203" s="348">
        <f t="shared" si="19"/>
        <v>0</v>
      </c>
      <c r="O203" s="348">
        <f t="shared" si="19"/>
        <v>3229.2398240000002</v>
      </c>
      <c r="P203" s="335"/>
    </row>
    <row r="204" spans="1:19" x14ac:dyDescent="0.25">
      <c r="C204" s="82"/>
      <c r="F204" s="35"/>
    </row>
    <row r="205" spans="1:19" x14ac:dyDescent="0.25">
      <c r="C205" s="82"/>
      <c r="F205" s="35"/>
    </row>
    <row r="206" spans="1:19" ht="15.75" x14ac:dyDescent="0.25">
      <c r="C206" s="479" t="s">
        <v>175</v>
      </c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</row>
    <row r="207" spans="1:19" x14ac:dyDescent="0.25">
      <c r="C207" s="8" t="str">
        <f>C200</f>
        <v>PERIODO DEL 1 AL 15 DE DICIEMBRE DE 2019</v>
      </c>
      <c r="D207" s="9"/>
      <c r="E207" s="4"/>
      <c r="F207" s="349"/>
      <c r="G207" s="350"/>
      <c r="H207" s="351"/>
      <c r="I207" s="352"/>
      <c r="J207" s="352"/>
      <c r="K207" s="351"/>
      <c r="L207" s="352"/>
      <c r="M207" s="351"/>
      <c r="N207" s="351"/>
      <c r="O207" s="351"/>
      <c r="P207" s="353"/>
    </row>
    <row r="208" spans="1:19" ht="22.5" x14ac:dyDescent="0.25">
      <c r="C208" s="10" t="s">
        <v>7</v>
      </c>
      <c r="D208" s="10" t="s">
        <v>8</v>
      </c>
      <c r="E208" s="11" t="s">
        <v>9</v>
      </c>
      <c r="F208" s="10" t="s">
        <v>10</v>
      </c>
      <c r="G208" s="10" t="s">
        <v>11</v>
      </c>
      <c r="H208" s="10" t="s">
        <v>12</v>
      </c>
      <c r="I208" s="12" t="s">
        <v>13</v>
      </c>
      <c r="J208" s="13" t="s">
        <v>14</v>
      </c>
      <c r="K208" s="10" t="s">
        <v>15</v>
      </c>
      <c r="L208" s="14" t="s">
        <v>16</v>
      </c>
      <c r="M208" s="15" t="s">
        <v>17</v>
      </c>
      <c r="N208" s="15" t="s">
        <v>18</v>
      </c>
      <c r="O208" s="16" t="s">
        <v>19</v>
      </c>
      <c r="P208" s="10" t="s">
        <v>20</v>
      </c>
    </row>
    <row r="209" spans="1:19" s="354" customFormat="1" ht="26.25" customHeight="1" x14ac:dyDescent="0.25">
      <c r="A209" s="17" t="s">
        <v>176</v>
      </c>
      <c r="C209" s="355" t="s">
        <v>177</v>
      </c>
      <c r="D209" s="356"/>
      <c r="E209" s="357" t="s">
        <v>178</v>
      </c>
      <c r="F209" s="112">
        <v>113</v>
      </c>
      <c r="G209" s="273">
        <v>15</v>
      </c>
      <c r="H209" s="190">
        <v>2919.2174999999997</v>
      </c>
      <c r="I209" s="68">
        <f t="shared" ref="I209:I214" si="20">H209*0.05</f>
        <v>145.96087499999999</v>
      </c>
      <c r="J209" s="68"/>
      <c r="K209" s="190">
        <v>50.859135999999978</v>
      </c>
      <c r="L209" s="114">
        <v>0</v>
      </c>
      <c r="M209" s="190">
        <v>0</v>
      </c>
      <c r="N209" s="190"/>
      <c r="O209" s="23">
        <f>H209+I209-K209+L209-M209-N209</f>
        <v>3014.3192389999995</v>
      </c>
      <c r="P209" s="358"/>
      <c r="Q209" s="359"/>
    </row>
    <row r="210" spans="1:19" ht="26.25" customHeight="1" x14ac:dyDescent="0.25">
      <c r="A210" s="17" t="s">
        <v>179</v>
      </c>
      <c r="B210" s="344"/>
      <c r="C210" s="355" t="s">
        <v>180</v>
      </c>
      <c r="D210" s="356"/>
      <c r="E210" s="360" t="s">
        <v>181</v>
      </c>
      <c r="F210" s="112">
        <v>113</v>
      </c>
      <c r="G210" s="273">
        <v>15</v>
      </c>
      <c r="H210" s="23">
        <f>3350.505/15*G210</f>
        <v>3350.5050000000001</v>
      </c>
      <c r="I210" s="68">
        <f t="shared" si="20"/>
        <v>167.52525000000003</v>
      </c>
      <c r="J210" s="68"/>
      <c r="K210" s="113">
        <v>118.03321599999995</v>
      </c>
      <c r="L210" s="114">
        <v>0</v>
      </c>
      <c r="M210" s="307">
        <v>0</v>
      </c>
      <c r="N210" s="307"/>
      <c r="O210" s="23">
        <f>ROUND(H210+I210-K210+L210-M210-N210,0)</f>
        <v>3400</v>
      </c>
      <c r="P210" s="361"/>
    </row>
    <row r="211" spans="1:19" ht="26.25" customHeight="1" x14ac:dyDescent="0.25">
      <c r="A211" s="17" t="s">
        <v>182</v>
      </c>
      <c r="C211" s="355" t="s">
        <v>183</v>
      </c>
      <c r="D211" s="356"/>
      <c r="E211" s="360" t="s">
        <v>184</v>
      </c>
      <c r="F211" s="112">
        <v>113</v>
      </c>
      <c r="G211" s="273">
        <v>8</v>
      </c>
      <c r="H211" s="23">
        <f>3102.45/15*G211</f>
        <v>1654.6399999999999</v>
      </c>
      <c r="I211" s="68">
        <f t="shared" si="20"/>
        <v>82.731999999999999</v>
      </c>
      <c r="J211" s="68"/>
      <c r="K211" s="72">
        <v>91.044832000000014</v>
      </c>
      <c r="L211" s="73">
        <v>0</v>
      </c>
      <c r="M211" s="72">
        <v>0</v>
      </c>
      <c r="N211" s="72"/>
      <c r="O211" s="23">
        <f>H211+I211-K211+L211-M211-N211</f>
        <v>1646.3271679999998</v>
      </c>
      <c r="P211" s="361"/>
    </row>
    <row r="212" spans="1:19" ht="26.25" customHeight="1" x14ac:dyDescent="0.25">
      <c r="A212" s="17" t="s">
        <v>185</v>
      </c>
      <c r="C212" s="355" t="s">
        <v>186</v>
      </c>
      <c r="D212" s="356"/>
      <c r="E212" s="360" t="s">
        <v>187</v>
      </c>
      <c r="F212" s="112">
        <v>113</v>
      </c>
      <c r="G212" s="273">
        <v>15</v>
      </c>
      <c r="H212" s="23">
        <v>2904</v>
      </c>
      <c r="I212" s="68">
        <f t="shared" si="20"/>
        <v>145.20000000000002</v>
      </c>
      <c r="J212" s="68"/>
      <c r="K212" s="72">
        <v>49.2</v>
      </c>
      <c r="L212" s="73"/>
      <c r="M212" s="72">
        <v>0</v>
      </c>
      <c r="N212" s="72"/>
      <c r="O212" s="23">
        <f>ROUND(H212+I212-K212+L212-M212-N212,0)</f>
        <v>3000</v>
      </c>
      <c r="P212" s="361"/>
    </row>
    <row r="213" spans="1:19" ht="26.25" customHeight="1" x14ac:dyDescent="0.25">
      <c r="A213" s="17"/>
      <c r="C213" s="355" t="s">
        <v>188</v>
      </c>
      <c r="D213" s="362" t="s">
        <v>189</v>
      </c>
      <c r="E213" s="360" t="s">
        <v>190</v>
      </c>
      <c r="F213" s="112">
        <v>113</v>
      </c>
      <c r="G213" s="273">
        <v>15</v>
      </c>
      <c r="H213" s="23">
        <v>1116.855</v>
      </c>
      <c r="I213" s="68">
        <f t="shared" si="20"/>
        <v>55.842750000000002</v>
      </c>
      <c r="J213" s="68"/>
      <c r="K213" s="190">
        <v>0</v>
      </c>
      <c r="L213" s="191">
        <v>141.94072</v>
      </c>
      <c r="M213" s="190">
        <v>0</v>
      </c>
      <c r="N213" s="190"/>
      <c r="O213" s="23">
        <f>H213+I213-K213+L213-M213-N213</f>
        <v>1314.6384700000001</v>
      </c>
      <c r="P213" s="361"/>
    </row>
    <row r="214" spans="1:19" ht="26.25" customHeight="1" x14ac:dyDescent="0.25">
      <c r="A214" s="17" t="s">
        <v>191</v>
      </c>
      <c r="C214" s="355" t="s">
        <v>192</v>
      </c>
      <c r="D214" s="356"/>
      <c r="E214" s="360" t="s">
        <v>193</v>
      </c>
      <c r="F214" s="112">
        <v>113</v>
      </c>
      <c r="G214" s="273">
        <v>15</v>
      </c>
      <c r="H214" s="23">
        <v>2957.13</v>
      </c>
      <c r="I214" s="68">
        <f t="shared" si="20"/>
        <v>147.85650000000001</v>
      </c>
      <c r="J214" s="68"/>
      <c r="K214" s="190">
        <v>54.984016000000025</v>
      </c>
      <c r="L214" s="191">
        <v>0</v>
      </c>
      <c r="M214" s="190">
        <v>0</v>
      </c>
      <c r="N214" s="190"/>
      <c r="O214" s="23">
        <f>ROUND(H214+I214-K214+L214-M214-N214,0)</f>
        <v>3050</v>
      </c>
      <c r="P214" s="361"/>
    </row>
    <row r="215" spans="1:19" ht="15.75" thickBot="1" x14ac:dyDescent="0.3">
      <c r="C215" s="353"/>
      <c r="D215" s="363"/>
      <c r="E215" s="364"/>
      <c r="F215" s="365"/>
      <c r="G215" s="347" t="s">
        <v>31</v>
      </c>
      <c r="H215" s="366">
        <f t="shared" ref="H215:O215" si="21">SUM(H209:H214)</f>
        <v>14902.3475</v>
      </c>
      <c r="I215" s="366">
        <f t="shared" si="21"/>
        <v>745.11737500000004</v>
      </c>
      <c r="J215" s="366">
        <f t="shared" si="21"/>
        <v>0</v>
      </c>
      <c r="K215" s="366">
        <f t="shared" si="21"/>
        <v>364.12119999999993</v>
      </c>
      <c r="L215" s="366">
        <f t="shared" si="21"/>
        <v>141.94072</v>
      </c>
      <c r="M215" s="366">
        <f t="shared" si="21"/>
        <v>0</v>
      </c>
      <c r="N215" s="366">
        <f t="shared" si="21"/>
        <v>0</v>
      </c>
      <c r="O215" s="366">
        <f t="shared" si="21"/>
        <v>15425.284877</v>
      </c>
      <c r="P215" s="350"/>
    </row>
    <row r="216" spans="1:19" x14ac:dyDescent="0.25">
      <c r="C216" s="353"/>
      <c r="D216" s="363"/>
      <c r="E216" s="364"/>
      <c r="F216" s="365"/>
      <c r="G216" s="344"/>
      <c r="H216" s="367"/>
      <c r="I216" s="368"/>
      <c r="J216" s="368"/>
      <c r="K216" s="367"/>
      <c r="L216" s="368"/>
      <c r="M216" s="367"/>
      <c r="N216" s="367"/>
      <c r="O216" s="367"/>
      <c r="P216" s="350"/>
    </row>
    <row r="217" spans="1:19" x14ac:dyDescent="0.25">
      <c r="C217" s="353"/>
      <c r="D217" s="363"/>
      <c r="E217" s="364"/>
      <c r="F217" s="365"/>
      <c r="G217" s="344"/>
      <c r="H217" s="367"/>
      <c r="I217" s="368"/>
      <c r="J217" s="368"/>
      <c r="K217" s="367"/>
      <c r="L217" s="368"/>
      <c r="M217" s="367"/>
      <c r="N217" s="367"/>
      <c r="O217" s="367"/>
      <c r="P217" s="350"/>
    </row>
    <row r="218" spans="1:19" x14ac:dyDescent="0.25">
      <c r="C218" s="353"/>
      <c r="D218" s="363"/>
      <c r="E218" s="364"/>
      <c r="F218" s="365"/>
      <c r="G218" s="344"/>
      <c r="H218" s="367"/>
      <c r="I218" s="368"/>
      <c r="J218" s="368"/>
      <c r="K218" s="367"/>
      <c r="L218" s="368"/>
      <c r="M218" s="367"/>
      <c r="N218" s="367"/>
      <c r="O218" s="367"/>
      <c r="P218" s="350"/>
    </row>
    <row r="219" spans="1:19" s="48" customFormat="1" ht="15.75" thickBot="1" x14ac:dyDescent="0.3">
      <c r="B219"/>
      <c r="C219" s="323"/>
      <c r="D219" s="42"/>
      <c r="E219" s="43"/>
      <c r="F219" s="44"/>
      <c r="G219"/>
      <c r="H219"/>
      <c r="I219" s="45"/>
      <c r="J219" s="45"/>
      <c r="K219" s="42"/>
      <c r="L219" s="46"/>
      <c r="M219"/>
      <c r="N219"/>
      <c r="O219"/>
      <c r="P219"/>
      <c r="Q219" s="1"/>
      <c r="R219"/>
      <c r="S219"/>
    </row>
    <row r="220" spans="1:19" s="1" customFormat="1" x14ac:dyDescent="0.25">
      <c r="A220"/>
      <c r="B220"/>
      <c r="C220" s="463" t="s">
        <v>32</v>
      </c>
      <c r="D220" s="463"/>
      <c r="E220" s="463"/>
      <c r="F220" s="463"/>
      <c r="G220" s="463"/>
      <c r="I220" s="464" t="s">
        <v>33</v>
      </c>
      <c r="J220" s="464"/>
      <c r="K220" s="464"/>
      <c r="L220"/>
      <c r="M220"/>
      <c r="N220"/>
      <c r="O220" s="464" t="s">
        <v>34</v>
      </c>
      <c r="P220" s="464"/>
      <c r="R220"/>
      <c r="S220"/>
    </row>
    <row r="221" spans="1:19" s="48" customFormat="1" x14ac:dyDescent="0.25">
      <c r="B221"/>
      <c r="C221" s="463" t="s">
        <v>35</v>
      </c>
      <c r="D221" s="463"/>
      <c r="E221" s="463"/>
      <c r="F221" s="463"/>
      <c r="G221" s="463"/>
      <c r="H221" s="463" t="s">
        <v>36</v>
      </c>
      <c r="I221" s="463"/>
      <c r="J221" s="463"/>
      <c r="K221" s="463"/>
      <c r="L221" s="463"/>
      <c r="M221"/>
      <c r="N221"/>
      <c r="O221" s="463" t="s">
        <v>37</v>
      </c>
      <c r="P221" s="463"/>
      <c r="Q221" s="1"/>
      <c r="R221"/>
      <c r="S221"/>
    </row>
    <row r="222" spans="1:19" s="48" customFormat="1" x14ac:dyDescent="0.25">
      <c r="B222"/>
      <c r="C222" s="82"/>
      <c r="D222" s="35"/>
      <c r="E222" s="50"/>
      <c r="F222" s="35"/>
      <c r="G222"/>
      <c r="H222" s="35"/>
      <c r="I222" s="51"/>
      <c r="J222" s="51"/>
      <c r="K222" s="35"/>
      <c r="L222" s="51"/>
      <c r="M222"/>
      <c r="N222"/>
      <c r="O222" s="35"/>
      <c r="P222" s="35"/>
      <c r="Q222" s="1"/>
      <c r="R222"/>
      <c r="S222"/>
    </row>
    <row r="223" spans="1:19" s="48" customFormat="1" x14ac:dyDescent="0.25">
      <c r="B223"/>
      <c r="C223" s="82"/>
      <c r="D223" s="35"/>
      <c r="E223" s="50"/>
      <c r="F223" s="35"/>
      <c r="G223"/>
      <c r="H223" s="35"/>
      <c r="I223" s="51"/>
      <c r="J223" s="51"/>
      <c r="K223" s="35"/>
      <c r="L223" s="51"/>
      <c r="M223"/>
      <c r="N223"/>
      <c r="O223" s="35"/>
      <c r="P223" s="35"/>
      <c r="Q223" s="1"/>
      <c r="R223"/>
      <c r="S223"/>
    </row>
    <row r="224" spans="1:19" s="48" customFormat="1" x14ac:dyDescent="0.25">
      <c r="B224"/>
      <c r="C224" s="353"/>
      <c r="D224" s="363"/>
      <c r="E224" s="364"/>
      <c r="F224" s="365"/>
      <c r="G224" s="344"/>
      <c r="H224" s="367"/>
      <c r="I224" s="368"/>
      <c r="J224" s="368"/>
      <c r="K224" s="367"/>
      <c r="L224" s="368"/>
      <c r="M224" s="367"/>
      <c r="N224" s="367"/>
      <c r="O224" s="367"/>
      <c r="P224" s="350"/>
      <c r="Q224" s="1"/>
      <c r="R224"/>
      <c r="S224"/>
    </row>
    <row r="225" spans="1:19" s="48" customFormat="1" x14ac:dyDescent="0.25">
      <c r="B225"/>
      <c r="C225" s="353"/>
      <c r="D225" s="363"/>
      <c r="E225" s="364"/>
      <c r="F225" s="365"/>
      <c r="G225" s="344"/>
      <c r="H225" s="367"/>
      <c r="I225" s="368"/>
      <c r="J225" s="368"/>
      <c r="K225" s="367"/>
      <c r="L225" s="368"/>
      <c r="M225" s="367"/>
      <c r="N225" s="367"/>
      <c r="O225" s="367"/>
      <c r="P225" s="350"/>
      <c r="Q225" s="1"/>
      <c r="R225"/>
      <c r="S225"/>
    </row>
    <row r="226" spans="1:19" s="48" customFormat="1" ht="29.25" x14ac:dyDescent="0.5">
      <c r="B226"/>
      <c r="C226" s="52"/>
      <c r="D226" s="52"/>
      <c r="E226" s="369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1"/>
      <c r="R226"/>
      <c r="S226"/>
    </row>
    <row r="227" spans="1:19" s="48" customFormat="1" ht="29.25" customHeight="1" x14ac:dyDescent="0.5">
      <c r="B227" s="458" t="s">
        <v>0</v>
      </c>
      <c r="C227" s="458"/>
      <c r="D227" s="458"/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458"/>
      <c r="P227" s="458"/>
      <c r="Q227" s="1"/>
      <c r="R227"/>
      <c r="S227"/>
    </row>
    <row r="228" spans="1:19" s="48" customFormat="1" ht="23.25" x14ac:dyDescent="0.35">
      <c r="B228"/>
      <c r="C228" s="459" t="s">
        <v>1</v>
      </c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1"/>
      <c r="R228"/>
      <c r="S228"/>
    </row>
    <row r="229" spans="1:19" s="48" customFormat="1" ht="16.5" customHeight="1" x14ac:dyDescent="0.35">
      <c r="B229"/>
      <c r="C229" s="370" t="s">
        <v>2</v>
      </c>
      <c r="D229" s="371"/>
      <c r="E229" s="372"/>
      <c r="F229" s="371"/>
      <c r="G229" s="371"/>
      <c r="H229" s="371"/>
      <c r="I229" s="373"/>
      <c r="J229" s="373"/>
      <c r="K229" s="371"/>
      <c r="L229" s="373"/>
      <c r="M229" s="371"/>
      <c r="N229" s="371"/>
      <c r="O229" s="371"/>
      <c r="P229" s="371"/>
      <c r="Q229" s="1"/>
      <c r="R229"/>
      <c r="S229"/>
    </row>
    <row r="230" spans="1:19" s="48" customFormat="1" ht="16.5" customHeight="1" x14ac:dyDescent="0.25">
      <c r="B230"/>
      <c r="C230" s="477" t="s">
        <v>194</v>
      </c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290" t="s">
        <v>3</v>
      </c>
      <c r="Q230" s="1"/>
      <c r="R230"/>
      <c r="S230"/>
    </row>
    <row r="231" spans="1:19" s="48" customFormat="1" ht="16.5" customHeight="1" x14ac:dyDescent="0.25">
      <c r="B231"/>
      <c r="C231" s="374"/>
      <c r="D231" s="374"/>
      <c r="E231" s="375"/>
      <c r="F231" s="374"/>
      <c r="G231" s="374"/>
      <c r="H231" s="374"/>
      <c r="I231" s="376"/>
      <c r="J231" s="376"/>
      <c r="K231" s="374"/>
      <c r="L231" s="376"/>
      <c r="M231" s="374"/>
      <c r="N231" s="374"/>
      <c r="O231" s="374"/>
      <c r="P231" s="461" t="s">
        <v>5</v>
      </c>
      <c r="Q231" s="1"/>
      <c r="R231"/>
      <c r="S231"/>
    </row>
    <row r="232" spans="1:19" x14ac:dyDescent="0.25">
      <c r="C232" s="8" t="str">
        <f>C207</f>
        <v>PERIODO DEL 1 AL 15 DE DICIEMBRE DE 2019</v>
      </c>
      <c r="D232" s="9"/>
      <c r="E232" s="4"/>
      <c r="F232" s="377"/>
      <c r="G232" s="378"/>
      <c r="H232" s="379"/>
      <c r="I232" s="380"/>
      <c r="J232" s="380"/>
      <c r="K232" s="379"/>
      <c r="L232" s="380"/>
      <c r="M232" s="379"/>
      <c r="N232" s="379"/>
      <c r="O232" s="379"/>
      <c r="P232" s="462"/>
    </row>
    <row r="233" spans="1:19" ht="22.5" x14ac:dyDescent="0.25">
      <c r="C233" s="10" t="s">
        <v>7</v>
      </c>
      <c r="D233" s="10" t="s">
        <v>8</v>
      </c>
      <c r="E233" s="11" t="s">
        <v>9</v>
      </c>
      <c r="F233" s="10" t="s">
        <v>10</v>
      </c>
      <c r="G233" s="10" t="s">
        <v>11</v>
      </c>
      <c r="H233" s="10" t="s">
        <v>12</v>
      </c>
      <c r="I233" s="12" t="s">
        <v>13</v>
      </c>
      <c r="J233" s="13" t="s">
        <v>14</v>
      </c>
      <c r="K233" s="10" t="s">
        <v>15</v>
      </c>
      <c r="L233" s="14" t="s">
        <v>16</v>
      </c>
      <c r="M233" s="15" t="s">
        <v>17</v>
      </c>
      <c r="N233" s="15" t="s">
        <v>18</v>
      </c>
      <c r="O233" s="16" t="s">
        <v>19</v>
      </c>
      <c r="P233" s="10" t="s">
        <v>20</v>
      </c>
    </row>
    <row r="234" spans="1:19" ht="26.25" customHeight="1" x14ac:dyDescent="0.25">
      <c r="A234" s="17" t="s">
        <v>195</v>
      </c>
      <c r="C234" s="316" t="s">
        <v>196</v>
      </c>
      <c r="D234" s="313"/>
      <c r="E234" s="314" t="s">
        <v>197</v>
      </c>
      <c r="F234" s="112">
        <v>113</v>
      </c>
      <c r="G234" s="273">
        <v>15</v>
      </c>
      <c r="H234" s="23">
        <v>3102.45</v>
      </c>
      <c r="I234" s="68">
        <f>H234*0.05</f>
        <v>155.1225</v>
      </c>
      <c r="J234" s="68"/>
      <c r="K234" s="72">
        <v>91.044832000000014</v>
      </c>
      <c r="L234" s="73">
        <v>0</v>
      </c>
      <c r="M234" s="72">
        <v>0</v>
      </c>
      <c r="N234" s="72"/>
      <c r="O234" s="23">
        <f>H234+I234-K234+L234-M234-N234</f>
        <v>3166.5276679999997</v>
      </c>
      <c r="P234" s="315"/>
    </row>
    <row r="235" spans="1:19" ht="26.25" customHeight="1" x14ac:dyDescent="0.25">
      <c r="A235" s="17" t="s">
        <v>198</v>
      </c>
      <c r="C235" s="30" t="s">
        <v>199</v>
      </c>
      <c r="D235" s="381" t="s">
        <v>200</v>
      </c>
      <c r="E235" s="314" t="s">
        <v>201</v>
      </c>
      <c r="F235" s="112">
        <v>113</v>
      </c>
      <c r="G235" s="273">
        <v>15</v>
      </c>
      <c r="H235" s="23">
        <v>4304.7700000000004</v>
      </c>
      <c r="I235" s="68">
        <f>H235*0.05</f>
        <v>215.23850000000004</v>
      </c>
      <c r="J235" s="68"/>
      <c r="K235" s="23">
        <v>160.54</v>
      </c>
      <c r="L235" s="24">
        <v>0</v>
      </c>
      <c r="M235" s="23">
        <v>0</v>
      </c>
      <c r="N235" s="23"/>
      <c r="O235" s="23">
        <f>H235+I235-K235+L235-M235-N235</f>
        <v>4359.4685000000009</v>
      </c>
      <c r="P235" s="23"/>
      <c r="Q235" s="382"/>
      <c r="R235" s="383"/>
    </row>
    <row r="236" spans="1:19" ht="26.25" customHeight="1" x14ac:dyDescent="0.25">
      <c r="A236" s="17" t="s">
        <v>202</v>
      </c>
      <c r="C236" s="316" t="s">
        <v>203</v>
      </c>
      <c r="D236" s="313"/>
      <c r="E236" s="314" t="s">
        <v>201</v>
      </c>
      <c r="F236" s="112">
        <v>113</v>
      </c>
      <c r="G236" s="273">
        <v>15</v>
      </c>
      <c r="H236" s="23">
        <f>3142.53/15*G236</f>
        <v>3142.53</v>
      </c>
      <c r="I236" s="68">
        <f>H236*0.05</f>
        <v>157.12650000000002</v>
      </c>
      <c r="J236" s="68"/>
      <c r="K236" s="72">
        <v>95.405536000000012</v>
      </c>
      <c r="L236" s="73">
        <v>0</v>
      </c>
      <c r="M236" s="72">
        <v>0</v>
      </c>
      <c r="N236" s="72"/>
      <c r="O236" s="23">
        <f>H236+I236-K236+L236-M236-N236+J236</f>
        <v>3204.2509639999998</v>
      </c>
      <c r="P236" s="315"/>
      <c r="Q236" s="384"/>
    </row>
    <row r="237" spans="1:19" ht="26.25" customHeight="1" x14ac:dyDescent="0.25">
      <c r="A237" s="354"/>
      <c r="C237" s="316" t="s">
        <v>204</v>
      </c>
      <c r="D237" s="313"/>
      <c r="E237" s="314" t="s">
        <v>205</v>
      </c>
      <c r="F237" s="112">
        <v>113</v>
      </c>
      <c r="G237" s="273">
        <v>15</v>
      </c>
      <c r="H237" s="23">
        <v>3456.76</v>
      </c>
      <c r="I237" s="68">
        <f>H237*0.05</f>
        <v>172.83800000000002</v>
      </c>
      <c r="J237" s="68"/>
      <c r="K237" s="72">
        <v>129.6</v>
      </c>
      <c r="L237" s="73">
        <v>0</v>
      </c>
      <c r="M237" s="72">
        <v>0</v>
      </c>
      <c r="N237" s="72"/>
      <c r="O237" s="23">
        <f>H237+I237-K237+L237-M237-N237</f>
        <v>3499.9980000000005</v>
      </c>
      <c r="P237" s="315"/>
      <c r="Q237" s="384"/>
    </row>
    <row r="238" spans="1:19" ht="15.75" thickBot="1" x14ac:dyDescent="0.3">
      <c r="C238" s="385"/>
      <c r="D238" s="378"/>
      <c r="E238" s="386"/>
      <c r="F238" s="387"/>
      <c r="G238" s="347" t="s">
        <v>31</v>
      </c>
      <c r="H238" s="388">
        <f>SUM(H234:H237)</f>
        <v>14006.51</v>
      </c>
      <c r="I238" s="388">
        <f t="shared" ref="I238:O238" si="22">SUM(I234:I237)</f>
        <v>700.32550000000015</v>
      </c>
      <c r="J238" s="388">
        <f t="shared" si="22"/>
        <v>0</v>
      </c>
      <c r="K238" s="388">
        <f t="shared" si="22"/>
        <v>476.59036800000001</v>
      </c>
      <c r="L238" s="388">
        <f t="shared" si="22"/>
        <v>0</v>
      </c>
      <c r="M238" s="388">
        <f t="shared" si="22"/>
        <v>0</v>
      </c>
      <c r="N238" s="388">
        <f t="shared" si="22"/>
        <v>0</v>
      </c>
      <c r="O238" s="388">
        <f t="shared" si="22"/>
        <v>14230.245132</v>
      </c>
      <c r="P238" s="378"/>
      <c r="Q238" s="384"/>
    </row>
    <row r="239" spans="1:19" x14ac:dyDescent="0.25">
      <c r="C239" s="385"/>
      <c r="D239" s="378"/>
      <c r="E239" s="386"/>
      <c r="F239" s="387"/>
      <c r="G239" s="344"/>
      <c r="H239" s="389"/>
      <c r="I239" s="390"/>
      <c r="J239" s="390"/>
      <c r="K239" s="389"/>
      <c r="L239" s="390"/>
      <c r="M239" s="389"/>
      <c r="N239" s="389"/>
      <c r="O239" s="389"/>
      <c r="P239" s="378"/>
      <c r="Q239" s="384"/>
    </row>
    <row r="240" spans="1:19" x14ac:dyDescent="0.25">
      <c r="D240" t="s">
        <v>38</v>
      </c>
      <c r="F240" s="35"/>
      <c r="Q240" s="384"/>
    </row>
    <row r="241" spans="1:19" ht="15.75" x14ac:dyDescent="0.25">
      <c r="C241" s="478" t="s">
        <v>206</v>
      </c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384"/>
    </row>
    <row r="242" spans="1:19" x14ac:dyDescent="0.25">
      <c r="C242" s="8" t="str">
        <f>C232</f>
        <v>PERIODO DEL 1 AL 15 DE DICIEMBRE DE 2019</v>
      </c>
      <c r="D242" s="9"/>
      <c r="E242" s="4"/>
      <c r="F242" s="391"/>
      <c r="G242" s="392"/>
      <c r="H242" s="213"/>
      <c r="I242" s="214"/>
      <c r="J242" s="214"/>
      <c r="K242" s="213"/>
      <c r="L242" s="214"/>
      <c r="M242" s="213"/>
      <c r="N242" s="213"/>
      <c r="O242" s="213"/>
      <c r="P242" s="392"/>
      <c r="Q242" s="384"/>
    </row>
    <row r="243" spans="1:19" ht="22.5" x14ac:dyDescent="0.25">
      <c r="C243" s="10" t="s">
        <v>7</v>
      </c>
      <c r="D243" s="10" t="s">
        <v>8</v>
      </c>
      <c r="E243" s="11" t="s">
        <v>9</v>
      </c>
      <c r="F243" s="10" t="s">
        <v>10</v>
      </c>
      <c r="G243" s="10" t="s">
        <v>11</v>
      </c>
      <c r="H243" s="10" t="s">
        <v>12</v>
      </c>
      <c r="I243" s="12" t="s">
        <v>13</v>
      </c>
      <c r="J243" s="13" t="s">
        <v>14</v>
      </c>
      <c r="K243" s="10" t="s">
        <v>15</v>
      </c>
      <c r="L243" s="14" t="s">
        <v>16</v>
      </c>
      <c r="M243" s="15" t="s">
        <v>17</v>
      </c>
      <c r="N243" s="15" t="s">
        <v>18</v>
      </c>
      <c r="O243" s="16" t="s">
        <v>19</v>
      </c>
      <c r="P243" s="10" t="s">
        <v>20</v>
      </c>
    </row>
    <row r="244" spans="1:19" ht="25.5" customHeight="1" x14ac:dyDescent="0.25">
      <c r="A244" s="17" t="s">
        <v>207</v>
      </c>
      <c r="C244" s="30" t="s">
        <v>208</v>
      </c>
      <c r="D244" s="393"/>
      <c r="E244" s="394" t="s">
        <v>209</v>
      </c>
      <c r="F244" s="112">
        <v>113</v>
      </c>
      <c r="G244" s="181">
        <v>15</v>
      </c>
      <c r="H244" s="23">
        <f>3102.45/15*G244</f>
        <v>3102.45</v>
      </c>
      <c r="I244" s="68">
        <f>H244*0.05</f>
        <v>155.1225</v>
      </c>
      <c r="J244" s="68"/>
      <c r="K244" s="72">
        <v>91.044832000000014</v>
      </c>
      <c r="L244" s="73">
        <v>0</v>
      </c>
      <c r="M244" s="72">
        <v>0</v>
      </c>
      <c r="N244" s="72"/>
      <c r="O244" s="23">
        <f>H244+I244-K244+L244-M244-N244+J244</f>
        <v>3166.5276679999997</v>
      </c>
      <c r="P244" s="393"/>
    </row>
    <row r="245" spans="1:19" ht="25.5" customHeight="1" x14ac:dyDescent="0.25">
      <c r="A245" s="17" t="s">
        <v>210</v>
      </c>
      <c r="C245" s="30" t="s">
        <v>211</v>
      </c>
      <c r="D245" s="393"/>
      <c r="E245" s="394" t="s">
        <v>212</v>
      </c>
      <c r="F245" s="112">
        <v>113</v>
      </c>
      <c r="G245" s="181">
        <v>15</v>
      </c>
      <c r="H245" s="23">
        <v>2261.3700000000003</v>
      </c>
      <c r="I245" s="68">
        <f>H245*0.05</f>
        <v>113.06850000000003</v>
      </c>
      <c r="J245" s="68"/>
      <c r="K245" s="72">
        <v>0</v>
      </c>
      <c r="L245" s="73">
        <v>42.741759999999971</v>
      </c>
      <c r="M245" s="23">
        <v>0</v>
      </c>
      <c r="N245" s="23"/>
      <c r="O245" s="23">
        <f>H245+I245-K245+L245-M245-N245+J245</f>
        <v>2417.1802600000001</v>
      </c>
      <c r="P245" s="393"/>
    </row>
    <row r="246" spans="1:19" ht="20.25" customHeight="1" thickBot="1" x14ac:dyDescent="0.3">
      <c r="C246" s="385"/>
      <c r="D246" s="378"/>
      <c r="E246" s="386"/>
      <c r="F246" s="387"/>
      <c r="G246" s="347" t="s">
        <v>31</v>
      </c>
      <c r="H246" s="388">
        <f>SUM(H244:H245)</f>
        <v>5363.82</v>
      </c>
      <c r="I246" s="388">
        <f t="shared" ref="I246:O246" si="23">SUM(I244:I245)</f>
        <v>268.19100000000003</v>
      </c>
      <c r="J246" s="388">
        <f t="shared" si="23"/>
        <v>0</v>
      </c>
      <c r="K246" s="388">
        <f t="shared" si="23"/>
        <v>91.044832000000014</v>
      </c>
      <c r="L246" s="388">
        <f t="shared" si="23"/>
        <v>42.741759999999971</v>
      </c>
      <c r="M246" s="388">
        <f t="shared" si="23"/>
        <v>0</v>
      </c>
      <c r="N246" s="388">
        <f t="shared" si="23"/>
        <v>0</v>
      </c>
      <c r="O246" s="388">
        <f t="shared" si="23"/>
        <v>5583.7079279999998</v>
      </c>
      <c r="P246" s="378"/>
      <c r="Q246" s="384"/>
    </row>
    <row r="247" spans="1:19" ht="20.25" customHeight="1" x14ac:dyDescent="0.25">
      <c r="C247" s="385"/>
      <c r="D247" s="378"/>
      <c r="E247" s="386"/>
      <c r="F247" s="387"/>
      <c r="G247" s="344"/>
      <c r="H247" s="389"/>
      <c r="I247" s="390"/>
      <c r="J247" s="390"/>
      <c r="K247" s="389"/>
      <c r="L247" s="390"/>
      <c r="M247" s="389"/>
      <c r="N247" s="389"/>
      <c r="O247" s="389"/>
      <c r="P247" s="378"/>
      <c r="Q247" s="384"/>
    </row>
    <row r="248" spans="1:19" ht="20.25" customHeight="1" x14ac:dyDescent="0.25">
      <c r="C248" s="478" t="s">
        <v>213</v>
      </c>
      <c r="D248" s="478"/>
      <c r="E248" s="478"/>
      <c r="F248" s="478"/>
      <c r="G248" s="478"/>
      <c r="H248" s="478"/>
      <c r="I248" s="478"/>
      <c r="J248" s="478"/>
      <c r="K248" s="478"/>
      <c r="L248" s="478"/>
      <c r="M248" s="478"/>
      <c r="N248" s="478"/>
      <c r="O248" s="478"/>
      <c r="P248" s="478"/>
      <c r="Q248" s="384"/>
    </row>
    <row r="249" spans="1:19" ht="20.25" customHeight="1" x14ac:dyDescent="0.25">
      <c r="C249" s="8" t="str">
        <f>C242</f>
        <v>PERIODO DEL 1 AL 15 DE DICIEMBRE DE 2019</v>
      </c>
      <c r="D249" s="9"/>
      <c r="E249" s="4"/>
      <c r="F249" s="391"/>
      <c r="G249" s="392"/>
      <c r="H249" s="213"/>
      <c r="I249" s="214"/>
      <c r="J249" s="214"/>
      <c r="K249" s="213"/>
      <c r="L249" s="214"/>
      <c r="M249" s="213"/>
      <c r="N249" s="213"/>
      <c r="O249" s="213"/>
      <c r="P249" s="392"/>
      <c r="Q249" s="384"/>
    </row>
    <row r="250" spans="1:19" ht="22.5" x14ac:dyDescent="0.25">
      <c r="C250" s="10" t="s">
        <v>7</v>
      </c>
      <c r="D250" s="10" t="s">
        <v>8</v>
      </c>
      <c r="E250" s="11" t="s">
        <v>9</v>
      </c>
      <c r="F250" s="10" t="s">
        <v>10</v>
      </c>
      <c r="G250" s="10" t="s">
        <v>11</v>
      </c>
      <c r="H250" s="10" t="s">
        <v>12</v>
      </c>
      <c r="I250" s="12" t="s">
        <v>13</v>
      </c>
      <c r="J250" s="13" t="s">
        <v>14</v>
      </c>
      <c r="K250" s="10" t="s">
        <v>15</v>
      </c>
      <c r="L250" s="14" t="s">
        <v>16</v>
      </c>
      <c r="M250" s="15" t="s">
        <v>17</v>
      </c>
      <c r="N250" s="15" t="s">
        <v>18</v>
      </c>
      <c r="O250" s="16" t="s">
        <v>19</v>
      </c>
      <c r="P250" s="10" t="s">
        <v>20</v>
      </c>
    </row>
    <row r="251" spans="1:19" ht="26.25" customHeight="1" x14ac:dyDescent="0.25">
      <c r="A251" s="17" t="s">
        <v>214</v>
      </c>
      <c r="C251" s="19" t="s">
        <v>215</v>
      </c>
      <c r="D251" s="20"/>
      <c r="E251" s="21" t="s">
        <v>216</v>
      </c>
      <c r="F251" s="112">
        <v>113</v>
      </c>
      <c r="G251" s="181">
        <v>15</v>
      </c>
      <c r="H251" s="23">
        <f>3102.45/15*G251</f>
        <v>3102.45</v>
      </c>
      <c r="I251" s="68">
        <f>H251*0.05</f>
        <v>155.1225</v>
      </c>
      <c r="J251" s="68"/>
      <c r="K251" s="72">
        <v>91.044832000000014</v>
      </c>
      <c r="L251" s="73">
        <v>0</v>
      </c>
      <c r="M251" s="72">
        <v>0</v>
      </c>
      <c r="N251" s="72"/>
      <c r="O251" s="23">
        <f>H251+I251-K251+L251-M251-N251</f>
        <v>3166.5276679999997</v>
      </c>
      <c r="P251" s="393"/>
    </row>
    <row r="252" spans="1:19" ht="26.25" customHeight="1" x14ac:dyDescent="0.25">
      <c r="A252" s="17"/>
      <c r="C252" s="30"/>
      <c r="D252" s="393"/>
      <c r="E252" s="394"/>
      <c r="F252" s="112"/>
      <c r="G252" s="181"/>
      <c r="H252" s="23"/>
      <c r="I252" s="68"/>
      <c r="J252" s="68"/>
      <c r="K252" s="72"/>
      <c r="L252" s="73"/>
      <c r="M252" s="23"/>
      <c r="N252" s="23"/>
      <c r="O252" s="23"/>
      <c r="P252" s="27"/>
    </row>
    <row r="253" spans="1:19" ht="20.25" customHeight="1" thickBot="1" x14ac:dyDescent="0.3">
      <c r="C253" s="385"/>
      <c r="D253" s="378"/>
      <c r="E253" s="386"/>
      <c r="F253" s="387"/>
      <c r="G253" s="396" t="s">
        <v>31</v>
      </c>
      <c r="H253" s="223">
        <f>SUM(H251:H252)</f>
        <v>3102.45</v>
      </c>
      <c r="I253" s="223">
        <f t="shared" ref="I253:O253" si="24">SUM(I251:I252)</f>
        <v>155.1225</v>
      </c>
      <c r="J253" s="223">
        <f t="shared" si="24"/>
        <v>0</v>
      </c>
      <c r="K253" s="223">
        <f t="shared" si="24"/>
        <v>91.044832000000014</v>
      </c>
      <c r="L253" s="223">
        <f t="shared" si="24"/>
        <v>0</v>
      </c>
      <c r="M253" s="223">
        <f t="shared" si="24"/>
        <v>0</v>
      </c>
      <c r="N253" s="223">
        <f t="shared" si="24"/>
        <v>0</v>
      </c>
      <c r="O253" s="223">
        <f t="shared" si="24"/>
        <v>3166.5276679999997</v>
      </c>
      <c r="P253" s="378"/>
      <c r="Q253" s="384"/>
    </row>
    <row r="254" spans="1:19" ht="20.25" customHeight="1" x14ac:dyDescent="0.25">
      <c r="C254" s="385"/>
      <c r="D254" s="378"/>
      <c r="E254" s="386"/>
      <c r="F254" s="387"/>
      <c r="G254" s="344"/>
      <c r="H254" s="389"/>
      <c r="I254" s="390"/>
      <c r="J254" s="390"/>
      <c r="K254" s="389"/>
      <c r="L254" s="390"/>
      <c r="M254" s="389"/>
      <c r="N254" s="389"/>
      <c r="O254" s="389"/>
      <c r="P254" s="378"/>
      <c r="Q254" s="384"/>
    </row>
    <row r="255" spans="1:19" ht="20.25" customHeight="1" thickBot="1" x14ac:dyDescent="0.3">
      <c r="C255" s="323"/>
      <c r="D255" s="42"/>
      <c r="E255" s="43"/>
      <c r="F255" s="44"/>
      <c r="I255" s="45"/>
      <c r="J255" s="45"/>
      <c r="K255" s="42"/>
      <c r="Q255" s="384"/>
    </row>
    <row r="256" spans="1:19" s="1" customFormat="1" x14ac:dyDescent="0.25">
      <c r="A256"/>
      <c r="B256"/>
      <c r="C256" s="463" t="s">
        <v>32</v>
      </c>
      <c r="D256" s="463"/>
      <c r="E256" s="463"/>
      <c r="F256" s="463"/>
      <c r="G256" s="463"/>
      <c r="I256" s="464" t="s">
        <v>33</v>
      </c>
      <c r="J256" s="464"/>
      <c r="K256" s="464"/>
      <c r="L256"/>
      <c r="M256"/>
      <c r="N256"/>
      <c r="O256" s="464" t="s">
        <v>34</v>
      </c>
      <c r="P256" s="464"/>
      <c r="R256"/>
      <c r="S256"/>
    </row>
    <row r="257" spans="1:19" s="48" customFormat="1" x14ac:dyDescent="0.25">
      <c r="B257"/>
      <c r="C257" s="463" t="s">
        <v>35</v>
      </c>
      <c r="D257" s="463"/>
      <c r="E257" s="463"/>
      <c r="F257" s="463"/>
      <c r="G257" s="463"/>
      <c r="H257" s="463" t="s">
        <v>36</v>
      </c>
      <c r="I257" s="463"/>
      <c r="J257" s="463"/>
      <c r="K257" s="463"/>
      <c r="L257" s="463"/>
      <c r="M257"/>
      <c r="N257"/>
      <c r="O257" s="463" t="s">
        <v>37</v>
      </c>
      <c r="P257" s="463"/>
      <c r="Q257" s="1"/>
      <c r="R257"/>
      <c r="S257"/>
    </row>
    <row r="258" spans="1:19" ht="27" customHeight="1" x14ac:dyDescent="0.5">
      <c r="C258" s="458" t="s">
        <v>0</v>
      </c>
      <c r="D258" s="458"/>
      <c r="E258" s="458"/>
      <c r="F258" s="458"/>
      <c r="G258" s="458"/>
      <c r="H258" s="458"/>
      <c r="I258" s="458"/>
      <c r="J258" s="458"/>
      <c r="K258" s="458"/>
      <c r="L258" s="458"/>
      <c r="M258" s="458"/>
      <c r="N258" s="458"/>
      <c r="O258" s="458"/>
      <c r="P258" s="458"/>
      <c r="Q258" s="384"/>
    </row>
    <row r="259" spans="1:19" ht="20.25" customHeight="1" x14ac:dyDescent="0.35">
      <c r="C259" s="459" t="s">
        <v>1</v>
      </c>
      <c r="D259" s="459"/>
      <c r="E259" s="459"/>
      <c r="F259" s="459"/>
      <c r="G259" s="459"/>
      <c r="H259" s="459"/>
      <c r="I259" s="459"/>
      <c r="J259" s="459"/>
      <c r="K259" s="459"/>
      <c r="L259" s="459"/>
      <c r="M259" s="459"/>
      <c r="N259" s="459"/>
      <c r="O259" s="459"/>
      <c r="P259" s="459"/>
      <c r="Q259" s="384"/>
    </row>
    <row r="260" spans="1:19" ht="20.25" customHeight="1" x14ac:dyDescent="0.35">
      <c r="D260" s="371"/>
      <c r="E260" s="478" t="s">
        <v>217</v>
      </c>
      <c r="F260" s="478"/>
      <c r="G260" s="478"/>
      <c r="H260" s="478"/>
      <c r="I260" s="478"/>
      <c r="J260" s="478"/>
      <c r="K260" s="478"/>
      <c r="L260" s="478"/>
      <c r="M260" s="478"/>
      <c r="N260" s="478"/>
      <c r="O260" s="371"/>
      <c r="P260" s="371"/>
      <c r="Q260" s="384"/>
    </row>
    <row r="261" spans="1:19" ht="20.25" customHeight="1" x14ac:dyDescent="0.25">
      <c r="C261" s="370" t="s">
        <v>2</v>
      </c>
      <c r="D261" s="292"/>
      <c r="E261" s="4"/>
      <c r="F261" s="377"/>
      <c r="G261" s="378"/>
      <c r="H261" s="379"/>
      <c r="I261" s="380"/>
      <c r="J261" s="380"/>
      <c r="K261" s="379"/>
      <c r="L261" s="380"/>
      <c r="M261" s="379"/>
      <c r="N261" s="379"/>
      <c r="O261" s="379"/>
      <c r="P261" s="397"/>
      <c r="Q261" s="384"/>
    </row>
    <row r="262" spans="1:19" ht="20.25" customHeight="1" x14ac:dyDescent="0.25">
      <c r="C262" s="478" t="s">
        <v>218</v>
      </c>
      <c r="D262" s="478"/>
      <c r="E262" s="478"/>
      <c r="F262" s="478"/>
      <c r="G262" s="478"/>
      <c r="H262" s="478"/>
      <c r="I262" s="478"/>
      <c r="J262" s="478"/>
      <c r="K262" s="478"/>
      <c r="L262" s="478"/>
      <c r="M262" s="478"/>
      <c r="N262" s="478"/>
      <c r="O262" s="478"/>
      <c r="P262" s="478"/>
      <c r="Q262" s="384"/>
    </row>
    <row r="263" spans="1:19" ht="20.25" customHeight="1" x14ac:dyDescent="0.25">
      <c r="C263" s="8" t="str">
        <f>C232</f>
        <v>PERIODO DEL 1 AL 15 DE DICIEMBRE DE 2019</v>
      </c>
      <c r="D263" s="9"/>
      <c r="E263" s="4"/>
      <c r="F263" s="391"/>
      <c r="G263" s="392"/>
      <c r="H263" s="213"/>
      <c r="I263" s="214"/>
      <c r="J263" s="214"/>
      <c r="K263" s="213"/>
      <c r="L263" s="214"/>
      <c r="M263" s="213"/>
      <c r="N263" s="213"/>
      <c r="O263" s="213"/>
      <c r="P263" s="392"/>
      <c r="Q263" s="384"/>
    </row>
    <row r="264" spans="1:19" ht="22.5" x14ac:dyDescent="0.25">
      <c r="C264" s="10" t="s">
        <v>7</v>
      </c>
      <c r="D264" s="10" t="s">
        <v>8</v>
      </c>
      <c r="E264" s="11" t="s">
        <v>9</v>
      </c>
      <c r="F264" s="10" t="s">
        <v>10</v>
      </c>
      <c r="G264" s="10" t="s">
        <v>11</v>
      </c>
      <c r="H264" s="10" t="s">
        <v>12</v>
      </c>
      <c r="I264" s="12" t="s">
        <v>13</v>
      </c>
      <c r="J264" s="13" t="s">
        <v>14</v>
      </c>
      <c r="K264" s="10" t="s">
        <v>15</v>
      </c>
      <c r="L264" s="14" t="s">
        <v>16</v>
      </c>
      <c r="M264" s="15" t="s">
        <v>17</v>
      </c>
      <c r="N264" s="15" t="s">
        <v>18</v>
      </c>
      <c r="O264" s="16" t="s">
        <v>19</v>
      </c>
      <c r="P264" s="10" t="s">
        <v>20</v>
      </c>
    </row>
    <row r="265" spans="1:19" ht="26.25" customHeight="1" x14ac:dyDescent="0.25">
      <c r="A265" s="17" t="s">
        <v>219</v>
      </c>
      <c r="C265" s="30" t="s">
        <v>220</v>
      </c>
      <c r="D265" s="89"/>
      <c r="E265" s="394" t="s">
        <v>221</v>
      </c>
      <c r="F265" s="112">
        <v>113</v>
      </c>
      <c r="G265" s="181">
        <v>15</v>
      </c>
      <c r="H265" s="23">
        <v>3102.45</v>
      </c>
      <c r="I265" s="68">
        <f>H265*0.05</f>
        <v>155.1225</v>
      </c>
      <c r="J265" s="68"/>
      <c r="K265" s="72">
        <v>91.044832000000014</v>
      </c>
      <c r="L265" s="73">
        <v>0</v>
      </c>
      <c r="M265" s="72">
        <v>0</v>
      </c>
      <c r="N265" s="72"/>
      <c r="O265" s="395">
        <f>H265+I265-K265+L265-M265-N265</f>
        <v>3166.5276679999997</v>
      </c>
      <c r="P265" s="398"/>
    </row>
    <row r="266" spans="1:19" ht="15.75" thickBot="1" x14ac:dyDescent="0.3">
      <c r="C266" s="399"/>
      <c r="D266" s="392"/>
      <c r="E266" s="400"/>
      <c r="F266" s="401"/>
      <c r="G266" s="396" t="s">
        <v>31</v>
      </c>
      <c r="H266" s="223">
        <f t="shared" ref="H266:O266" si="25">SUM(H265:H265)</f>
        <v>3102.45</v>
      </c>
      <c r="I266" s="223">
        <f t="shared" si="25"/>
        <v>155.1225</v>
      </c>
      <c r="J266" s="223">
        <f t="shared" si="25"/>
        <v>0</v>
      </c>
      <c r="K266" s="223">
        <f t="shared" si="25"/>
        <v>91.044832000000014</v>
      </c>
      <c r="L266" s="223">
        <f t="shared" si="25"/>
        <v>0</v>
      </c>
      <c r="M266" s="223">
        <f t="shared" si="25"/>
        <v>0</v>
      </c>
      <c r="N266" s="223">
        <f t="shared" si="25"/>
        <v>0</v>
      </c>
      <c r="O266" s="223">
        <f t="shared" si="25"/>
        <v>3166.5276679999997</v>
      </c>
      <c r="P266" s="389"/>
      <c r="Q266" s="384"/>
    </row>
    <row r="267" spans="1:19" x14ac:dyDescent="0.25">
      <c r="C267" s="82"/>
      <c r="F267" s="35"/>
      <c r="Q267" s="384"/>
    </row>
    <row r="268" spans="1:19" x14ac:dyDescent="0.25">
      <c r="C268" s="82"/>
      <c r="F268" s="35"/>
      <c r="Q268" s="384"/>
    </row>
    <row r="269" spans="1:19" ht="15.75" x14ac:dyDescent="0.25">
      <c r="C269" s="478" t="s">
        <v>222</v>
      </c>
      <c r="D269" s="478"/>
      <c r="E269" s="478"/>
      <c r="F269" s="478"/>
      <c r="G269" s="478"/>
      <c r="H269" s="478"/>
      <c r="I269" s="478"/>
      <c r="J269" s="478"/>
      <c r="K269" s="478"/>
      <c r="L269" s="478"/>
      <c r="M269" s="478"/>
      <c r="N269" s="478"/>
      <c r="O269" s="478"/>
      <c r="P269" s="402" t="s">
        <v>3</v>
      </c>
      <c r="Q269" s="384"/>
    </row>
    <row r="270" spans="1:19" ht="15.75" x14ac:dyDescent="0.25">
      <c r="C270" s="403"/>
      <c r="D270" s="403"/>
      <c r="E270" s="404"/>
      <c r="F270" s="403"/>
      <c r="G270" s="403"/>
      <c r="H270" s="403"/>
      <c r="I270" s="405"/>
      <c r="J270" s="405"/>
      <c r="K270" s="403"/>
      <c r="L270" s="405"/>
      <c r="M270" s="403"/>
      <c r="N270" s="403"/>
      <c r="O270" s="403"/>
      <c r="P270" s="461" t="s">
        <v>5</v>
      </c>
      <c r="Q270" s="384"/>
    </row>
    <row r="271" spans="1:19" x14ac:dyDescent="0.25">
      <c r="C271" s="8" t="str">
        <f>C242</f>
        <v>PERIODO DEL 1 AL 15 DE DICIEMBRE DE 2019</v>
      </c>
      <c r="D271" s="9"/>
      <c r="E271" s="4"/>
      <c r="F271" s="391"/>
      <c r="G271" s="392"/>
      <c r="H271" s="213"/>
      <c r="I271" s="214"/>
      <c r="J271" s="214"/>
      <c r="K271" s="213"/>
      <c r="L271" s="214"/>
      <c r="M271" s="213"/>
      <c r="N271" s="213"/>
      <c r="O271" s="213"/>
      <c r="P271" s="462"/>
      <c r="Q271" s="384"/>
    </row>
    <row r="272" spans="1:19" ht="22.5" x14ac:dyDescent="0.25">
      <c r="C272" s="10" t="s">
        <v>7</v>
      </c>
      <c r="D272" s="10" t="s">
        <v>8</v>
      </c>
      <c r="E272" s="11" t="s">
        <v>9</v>
      </c>
      <c r="F272" s="10" t="s">
        <v>10</v>
      </c>
      <c r="G272" s="10" t="s">
        <v>11</v>
      </c>
      <c r="H272" s="10" t="s">
        <v>12</v>
      </c>
      <c r="I272" s="12" t="s">
        <v>13</v>
      </c>
      <c r="J272" s="13" t="s">
        <v>14</v>
      </c>
      <c r="K272" s="10" t="s">
        <v>15</v>
      </c>
      <c r="L272" s="14" t="s">
        <v>16</v>
      </c>
      <c r="M272" s="15" t="s">
        <v>17</v>
      </c>
      <c r="N272" s="15" t="s">
        <v>18</v>
      </c>
      <c r="O272" s="16" t="s">
        <v>19</v>
      </c>
      <c r="P272" s="10" t="s">
        <v>20</v>
      </c>
    </row>
    <row r="273" spans="1:19" ht="26.25" customHeight="1" x14ac:dyDescent="0.25">
      <c r="A273" s="406" t="s">
        <v>223</v>
      </c>
      <c r="C273" s="30" t="s">
        <v>224</v>
      </c>
      <c r="D273" s="89"/>
      <c r="E273" s="394" t="s">
        <v>225</v>
      </c>
      <c r="F273" s="112">
        <v>113</v>
      </c>
      <c r="G273" s="181">
        <v>15</v>
      </c>
      <c r="H273" s="23">
        <f>3102.45/15*G273</f>
        <v>3102.45</v>
      </c>
      <c r="I273" s="68">
        <f>H273*0.05</f>
        <v>155.1225</v>
      </c>
      <c r="J273" s="68"/>
      <c r="K273" s="72">
        <v>91.044832000000014</v>
      </c>
      <c r="L273" s="73">
        <v>0</v>
      </c>
      <c r="M273" s="72">
        <v>0</v>
      </c>
      <c r="N273" s="72"/>
      <c r="O273" s="23">
        <f>H273+I273-K273+L273-M273-N273+J273</f>
        <v>3166.5276679999997</v>
      </c>
      <c r="P273" s="393"/>
    </row>
    <row r="274" spans="1:19" ht="15.75" thickBot="1" x14ac:dyDescent="0.3">
      <c r="C274" s="399"/>
      <c r="D274" s="392"/>
      <c r="E274" s="50"/>
      <c r="F274" s="401"/>
      <c r="G274" s="396" t="s">
        <v>31</v>
      </c>
      <c r="H274" s="407">
        <f t="shared" ref="H274:M274" si="26">SUM(H273:H273)</f>
        <v>3102.45</v>
      </c>
      <c r="I274" s="408">
        <f t="shared" si="26"/>
        <v>155.1225</v>
      </c>
      <c r="J274" s="408">
        <f t="shared" si="26"/>
        <v>0</v>
      </c>
      <c r="K274" s="407">
        <f t="shared" si="26"/>
        <v>91.044832000000014</v>
      </c>
      <c r="L274" s="408">
        <f t="shared" si="26"/>
        <v>0</v>
      </c>
      <c r="M274" s="407">
        <f t="shared" si="26"/>
        <v>0</v>
      </c>
      <c r="N274" s="407">
        <f>N273</f>
        <v>0</v>
      </c>
      <c r="O274" s="407">
        <f>SUM(O273:O273)</f>
        <v>3166.5276679999997</v>
      </c>
      <c r="P274" s="392"/>
      <c r="Q274" s="384"/>
    </row>
    <row r="275" spans="1:19" x14ac:dyDescent="0.25">
      <c r="C275" s="82"/>
      <c r="F275" s="35"/>
      <c r="Q275" s="384"/>
    </row>
    <row r="276" spans="1:19" x14ac:dyDescent="0.25">
      <c r="C276" s="82"/>
      <c r="F276" s="35"/>
      <c r="Q276" s="384"/>
    </row>
    <row r="277" spans="1:19" ht="15.75" thickBot="1" x14ac:dyDescent="0.3">
      <c r="C277" s="41"/>
      <c r="D277" s="42"/>
      <c r="E277" s="43"/>
      <c r="F277" s="44"/>
      <c r="I277" s="45"/>
      <c r="J277" s="45"/>
      <c r="K277" s="42"/>
      <c r="Q277" s="384"/>
    </row>
    <row r="278" spans="1:19" s="1" customFormat="1" x14ac:dyDescent="0.25">
      <c r="A278"/>
      <c r="B278"/>
      <c r="C278" s="463" t="s">
        <v>32</v>
      </c>
      <c r="D278" s="463"/>
      <c r="E278" s="463"/>
      <c r="F278" s="463"/>
      <c r="G278" s="463"/>
      <c r="I278" s="464" t="s">
        <v>33</v>
      </c>
      <c r="J278" s="464"/>
      <c r="K278" s="464"/>
      <c r="L278"/>
      <c r="M278"/>
      <c r="N278"/>
      <c r="O278" s="464" t="s">
        <v>34</v>
      </c>
      <c r="P278" s="464"/>
      <c r="R278"/>
      <c r="S278"/>
    </row>
    <row r="279" spans="1:19" s="48" customFormat="1" x14ac:dyDescent="0.25">
      <c r="B279"/>
      <c r="C279" s="463" t="s">
        <v>35</v>
      </c>
      <c r="D279" s="463"/>
      <c r="E279" s="463"/>
      <c r="F279" s="463"/>
      <c r="G279" s="463"/>
      <c r="H279" s="463" t="s">
        <v>36</v>
      </c>
      <c r="I279" s="463"/>
      <c r="J279" s="463"/>
      <c r="K279" s="463"/>
      <c r="L279" s="463"/>
      <c r="M279"/>
      <c r="N279"/>
      <c r="O279" s="463" t="s">
        <v>37</v>
      </c>
      <c r="P279" s="463"/>
      <c r="Q279" s="1"/>
      <c r="R279"/>
      <c r="S279"/>
    </row>
    <row r="280" spans="1:19" x14ac:dyDescent="0.25">
      <c r="C280" s="82"/>
      <c r="D280" s="35"/>
      <c r="E280" s="50"/>
      <c r="F280" s="35"/>
      <c r="H280" s="35"/>
      <c r="I280" s="51"/>
      <c r="J280" s="51"/>
      <c r="K280" s="35"/>
      <c r="L280" s="51"/>
      <c r="O280" s="35"/>
      <c r="P280" s="35"/>
      <c r="Q280" s="384"/>
    </row>
    <row r="281" spans="1:19" s="48" customFormat="1" ht="29.25" x14ac:dyDescent="0.5">
      <c r="B281"/>
      <c r="C281" s="458" t="s">
        <v>0</v>
      </c>
      <c r="D281" s="458"/>
      <c r="E281" s="458"/>
      <c r="F281" s="458"/>
      <c r="G281" s="458"/>
      <c r="H281" s="458"/>
      <c r="I281" s="458"/>
      <c r="J281" s="458"/>
      <c r="K281" s="458"/>
      <c r="L281" s="458"/>
      <c r="M281" s="458"/>
      <c r="N281" s="458"/>
      <c r="O281" s="458"/>
      <c r="P281" s="458"/>
      <c r="Q281" s="1"/>
      <c r="R281"/>
      <c r="S281"/>
    </row>
    <row r="282" spans="1:19" s="48" customFormat="1" ht="23.25" x14ac:dyDescent="0.35">
      <c r="B282"/>
      <c r="C282" s="459" t="s">
        <v>1</v>
      </c>
      <c r="D282" s="459"/>
      <c r="E282" s="459"/>
      <c r="F282" s="459"/>
      <c r="G282" s="459"/>
      <c r="H282" s="459"/>
      <c r="I282" s="459"/>
      <c r="J282" s="459"/>
      <c r="K282" s="459"/>
      <c r="L282" s="459"/>
      <c r="M282" s="459"/>
      <c r="N282" s="459"/>
      <c r="O282" s="459"/>
      <c r="P282" s="459"/>
      <c r="Q282" s="1"/>
      <c r="R282"/>
      <c r="S282"/>
    </row>
    <row r="283" spans="1:19" s="48" customFormat="1" ht="15.75" x14ac:dyDescent="0.25">
      <c r="B283"/>
      <c r="C283" s="409" t="s">
        <v>2</v>
      </c>
      <c r="D283" t="s">
        <v>38</v>
      </c>
      <c r="E283" s="83"/>
      <c r="F283" s="35"/>
      <c r="G283"/>
      <c r="H283"/>
      <c r="I283" s="46"/>
      <c r="J283" s="46"/>
      <c r="K283"/>
      <c r="L283" s="46"/>
      <c r="M283"/>
      <c r="N283"/>
      <c r="O283"/>
      <c r="P283" s="410"/>
      <c r="Q283" s="1"/>
      <c r="R283"/>
      <c r="S283"/>
    </row>
    <row r="284" spans="1:19" s="48" customFormat="1" ht="15.75" x14ac:dyDescent="0.25">
      <c r="B284"/>
      <c r="C284" s="478" t="s">
        <v>226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1"/>
      <c r="R284"/>
      <c r="S284"/>
    </row>
    <row r="285" spans="1:19" s="48" customFormat="1" x14ac:dyDescent="0.25">
      <c r="B285"/>
      <c r="C285" s="8" t="str">
        <f>C271</f>
        <v>PERIODO DEL 1 AL 15 DE DICIEMBRE DE 2019</v>
      </c>
      <c r="D285" s="9"/>
      <c r="E285" s="4"/>
      <c r="F285" s="391"/>
      <c r="G285" s="392"/>
      <c r="H285" s="213"/>
      <c r="I285" s="214"/>
      <c r="J285" s="214"/>
      <c r="K285" s="213"/>
      <c r="L285" s="214"/>
      <c r="M285" s="213"/>
      <c r="N285" s="213"/>
      <c r="O285" s="213"/>
      <c r="P285" s="392"/>
      <c r="Q285" s="1"/>
      <c r="R285"/>
      <c r="S285"/>
    </row>
    <row r="286" spans="1:19" ht="22.5" x14ac:dyDescent="0.25">
      <c r="C286" s="10" t="s">
        <v>7</v>
      </c>
      <c r="D286" s="10" t="s">
        <v>8</v>
      </c>
      <c r="E286" s="11" t="s">
        <v>9</v>
      </c>
      <c r="F286" s="10" t="s">
        <v>10</v>
      </c>
      <c r="G286" s="10" t="s">
        <v>11</v>
      </c>
      <c r="H286" s="10" t="s">
        <v>12</v>
      </c>
      <c r="I286" s="12" t="s">
        <v>13</v>
      </c>
      <c r="J286" s="13" t="s">
        <v>14</v>
      </c>
      <c r="K286" s="10" t="s">
        <v>15</v>
      </c>
      <c r="L286" s="14" t="s">
        <v>16</v>
      </c>
      <c r="M286" s="15" t="s">
        <v>17</v>
      </c>
      <c r="N286" s="15" t="s">
        <v>18</v>
      </c>
      <c r="O286" s="16" t="s">
        <v>19</v>
      </c>
      <c r="P286" s="10" t="s">
        <v>20</v>
      </c>
    </row>
    <row r="287" spans="1:19" s="48" customFormat="1" ht="30.75" customHeight="1" x14ac:dyDescent="0.25">
      <c r="A287" s="17" t="s">
        <v>227</v>
      </c>
      <c r="B287"/>
      <c r="C287" s="30" t="s">
        <v>228</v>
      </c>
      <c r="D287" s="89"/>
      <c r="E287" s="394" t="s">
        <v>229</v>
      </c>
      <c r="F287" s="112">
        <v>113</v>
      </c>
      <c r="G287" s="181">
        <v>15</v>
      </c>
      <c r="H287" s="23">
        <v>3102.45</v>
      </c>
      <c r="I287" s="68">
        <f>H287*0.05</f>
        <v>155.1225</v>
      </c>
      <c r="J287" s="68"/>
      <c r="K287" s="411">
        <v>91.04</v>
      </c>
      <c r="L287" s="412">
        <v>0</v>
      </c>
      <c r="M287" s="115">
        <v>0</v>
      </c>
      <c r="N287" s="115"/>
      <c r="O287" s="23">
        <f>H287+I287-K287+L287-M287-N287</f>
        <v>3166.5324999999998</v>
      </c>
      <c r="P287" s="393"/>
      <c r="Q287" s="1"/>
      <c r="R287"/>
      <c r="S287"/>
    </row>
    <row r="288" spans="1:19" s="48" customFormat="1" ht="26.25" customHeight="1" x14ac:dyDescent="0.25">
      <c r="A288" s="17" t="s">
        <v>230</v>
      </c>
      <c r="B288"/>
      <c r="C288" s="119" t="s">
        <v>231</v>
      </c>
      <c r="D288" s="27"/>
      <c r="E288" s="249" t="s">
        <v>232</v>
      </c>
      <c r="F288" s="250">
        <v>113</v>
      </c>
      <c r="G288" s="251">
        <v>15</v>
      </c>
      <c r="H288" s="23">
        <f>2261.37/15*G288</f>
        <v>2261.37</v>
      </c>
      <c r="I288" s="68">
        <f>H288*0.05</f>
        <v>113.0685</v>
      </c>
      <c r="J288" s="68"/>
      <c r="K288" s="72">
        <v>0</v>
      </c>
      <c r="L288" s="73">
        <v>42.741759999999971</v>
      </c>
      <c r="M288" s="23">
        <v>0</v>
      </c>
      <c r="N288" s="23"/>
      <c r="O288" s="23">
        <f>H288+I288-K288+L288-M288-N288</f>
        <v>2417.1802599999996</v>
      </c>
      <c r="P288" s="256"/>
      <c r="Q288" s="1"/>
      <c r="R288" s="76"/>
      <c r="S288" t="s">
        <v>233</v>
      </c>
    </row>
    <row r="289" spans="1:19" s="48" customFormat="1" ht="15.75" thickBot="1" x14ac:dyDescent="0.3">
      <c r="B289"/>
      <c r="C289" s="399"/>
      <c r="D289" s="392"/>
      <c r="E289" s="400"/>
      <c r="F289" s="401"/>
      <c r="G289" s="396" t="s">
        <v>31</v>
      </c>
      <c r="H289" s="223">
        <f>SUM(H287:H288)</f>
        <v>5363.82</v>
      </c>
      <c r="I289" s="223">
        <f t="shared" ref="I289:O289" si="27">SUM(I287:I288)</f>
        <v>268.19100000000003</v>
      </c>
      <c r="J289" s="223">
        <f t="shared" si="27"/>
        <v>0</v>
      </c>
      <c r="K289" s="223">
        <f t="shared" si="27"/>
        <v>91.04</v>
      </c>
      <c r="L289" s="223">
        <f t="shared" si="27"/>
        <v>42.741759999999971</v>
      </c>
      <c r="M289" s="223">
        <f t="shared" si="27"/>
        <v>0</v>
      </c>
      <c r="N289" s="223">
        <f t="shared" si="27"/>
        <v>0</v>
      </c>
      <c r="O289" s="223">
        <f t="shared" si="27"/>
        <v>5583.7127599999994</v>
      </c>
      <c r="P289" s="392"/>
      <c r="Q289" s="1"/>
      <c r="R289"/>
      <c r="S289"/>
    </row>
    <row r="290" spans="1:19" s="48" customFormat="1" x14ac:dyDescent="0.25">
      <c r="B290"/>
      <c r="C290" s="399"/>
      <c r="D290" s="392"/>
      <c r="E290" s="400"/>
      <c r="F290" s="401"/>
      <c r="G290" s="399"/>
      <c r="H290" s="413"/>
      <c r="I290" s="414"/>
      <c r="J290" s="414"/>
      <c r="K290" s="413"/>
      <c r="L290" s="414"/>
      <c r="M290" s="413"/>
      <c r="N290" s="413"/>
      <c r="O290" s="413"/>
      <c r="P290" s="392"/>
      <c r="Q290" s="1"/>
      <c r="R290"/>
      <c r="S290"/>
    </row>
    <row r="291" spans="1:19" s="48" customFormat="1" x14ac:dyDescent="0.25">
      <c r="B291"/>
      <c r="C291" s="399"/>
      <c r="D291" s="392"/>
      <c r="E291" s="400"/>
      <c r="F291" s="401"/>
      <c r="G291" s="399"/>
      <c r="H291" s="413"/>
      <c r="I291" s="414"/>
      <c r="J291" s="414"/>
      <c r="K291" s="413"/>
      <c r="L291" s="414"/>
      <c r="M291" s="413"/>
      <c r="N291" s="413"/>
      <c r="O291" s="413"/>
      <c r="P291" s="392"/>
      <c r="Q291" s="1"/>
      <c r="R291"/>
      <c r="S291"/>
    </row>
    <row r="292" spans="1:19" s="48" customFormat="1" x14ac:dyDescent="0.25">
      <c r="B292"/>
      <c r="Q292" s="1"/>
      <c r="R292"/>
      <c r="S292"/>
    </row>
    <row r="293" spans="1:19" s="48" customFormat="1" x14ac:dyDescent="0.25">
      <c r="B293"/>
      <c r="Q293" s="1"/>
      <c r="R293"/>
      <c r="S293"/>
    </row>
    <row r="294" spans="1:19" s="48" customFormat="1" x14ac:dyDescent="0.25">
      <c r="B294"/>
      <c r="Q294" s="1"/>
      <c r="R294"/>
      <c r="S294"/>
    </row>
    <row r="295" spans="1:19" x14ac:dyDescent="0.25">
      <c r="C295" s="399"/>
      <c r="D295" s="392"/>
      <c r="E295" s="400"/>
      <c r="F295" s="401"/>
      <c r="G295" s="399"/>
      <c r="H295" s="413"/>
      <c r="I295" s="414"/>
      <c r="J295" s="414"/>
      <c r="K295" s="413"/>
      <c r="L295" s="414"/>
      <c r="M295" s="413"/>
      <c r="N295" s="413"/>
      <c r="O295" s="413"/>
      <c r="P295" s="392"/>
    </row>
    <row r="296" spans="1:19" s="48" customFormat="1" ht="26.25" customHeight="1" x14ac:dyDescent="0.25">
      <c r="A296" s="48" t="s">
        <v>234</v>
      </c>
      <c r="B296"/>
      <c r="C296" s="478" t="s">
        <v>235</v>
      </c>
      <c r="D296" s="478"/>
      <c r="E296" s="478"/>
      <c r="F296" s="478"/>
      <c r="G296" s="478"/>
      <c r="H296" s="478"/>
      <c r="I296" s="478"/>
      <c r="J296" s="478"/>
      <c r="K296" s="478"/>
      <c r="L296" s="478"/>
      <c r="M296" s="478"/>
      <c r="N296" s="478"/>
      <c r="O296" s="478"/>
      <c r="P296" s="478"/>
      <c r="Q296" s="1"/>
      <c r="R296"/>
      <c r="S296"/>
    </row>
    <row r="297" spans="1:19" s="48" customFormat="1" x14ac:dyDescent="0.25">
      <c r="B297"/>
      <c r="C297" s="8" t="str">
        <f>C285</f>
        <v>PERIODO DEL 1 AL 15 DE DICIEMBRE DE 2019</v>
      </c>
      <c r="D297" s="9"/>
      <c r="E297" s="4"/>
      <c r="F297" s="391"/>
      <c r="G297" s="392"/>
      <c r="H297" s="213"/>
      <c r="I297" s="214"/>
      <c r="J297" s="214"/>
      <c r="K297" s="213"/>
      <c r="L297" s="214"/>
      <c r="M297" s="213"/>
      <c r="N297" s="213"/>
      <c r="O297" s="213"/>
      <c r="P297" s="392"/>
      <c r="Q297" s="1"/>
      <c r="R297"/>
      <c r="S297"/>
    </row>
    <row r="298" spans="1:19" s="48" customFormat="1" ht="22.5" x14ac:dyDescent="0.25">
      <c r="B298"/>
      <c r="C298" s="10" t="s">
        <v>7</v>
      </c>
      <c r="D298" s="10" t="s">
        <v>8</v>
      </c>
      <c r="E298" s="11" t="s">
        <v>9</v>
      </c>
      <c r="F298" s="10" t="s">
        <v>10</v>
      </c>
      <c r="G298" s="10" t="s">
        <v>11</v>
      </c>
      <c r="H298" s="10" t="s">
        <v>12</v>
      </c>
      <c r="I298" s="12" t="s">
        <v>13</v>
      </c>
      <c r="J298" s="13" t="s">
        <v>14</v>
      </c>
      <c r="K298" s="10" t="s">
        <v>15</v>
      </c>
      <c r="L298" s="14" t="s">
        <v>16</v>
      </c>
      <c r="M298" s="15" t="s">
        <v>17</v>
      </c>
      <c r="N298" s="15" t="s">
        <v>18</v>
      </c>
      <c r="O298" s="16" t="s">
        <v>19</v>
      </c>
      <c r="P298" s="10" t="s">
        <v>20</v>
      </c>
      <c r="Q298" s="1"/>
      <c r="R298"/>
      <c r="S298"/>
    </row>
    <row r="299" spans="1:19" s="48" customFormat="1" ht="18" x14ac:dyDescent="0.25">
      <c r="B299"/>
      <c r="C299" s="30" t="s">
        <v>236</v>
      </c>
      <c r="D299" s="89"/>
      <c r="E299" s="394" t="s">
        <v>237</v>
      </c>
      <c r="F299" s="112">
        <v>113</v>
      </c>
      <c r="G299" s="181">
        <v>15</v>
      </c>
      <c r="H299" s="23">
        <v>3102.4500000000003</v>
      </c>
      <c r="I299" s="68">
        <f>H299*0.05</f>
        <v>155.12250000000003</v>
      </c>
      <c r="J299" s="68"/>
      <c r="K299" s="72">
        <v>91.044832000000014</v>
      </c>
      <c r="L299" s="73">
        <v>0</v>
      </c>
      <c r="M299" s="415">
        <v>0</v>
      </c>
      <c r="N299" s="23"/>
      <c r="O299" s="23">
        <f>H299+I299-K299+L299-M299-N299</f>
        <v>3166.5276680000002</v>
      </c>
      <c r="P299" s="398"/>
      <c r="Q299" s="1"/>
      <c r="R299"/>
      <c r="S299"/>
    </row>
    <row r="300" spans="1:19" s="48" customFormat="1" ht="15.75" thickBot="1" x14ac:dyDescent="0.3">
      <c r="B300"/>
      <c r="C300" s="399"/>
      <c r="D300" s="392"/>
      <c r="E300" s="400"/>
      <c r="F300" s="401"/>
      <c r="G300" s="396" t="s">
        <v>31</v>
      </c>
      <c r="H300" s="223">
        <f t="shared" ref="H300:O300" si="28">SUM(H299:H299)</f>
        <v>3102.4500000000003</v>
      </c>
      <c r="I300" s="223">
        <f t="shared" si="28"/>
        <v>155.12250000000003</v>
      </c>
      <c r="J300" s="223">
        <f t="shared" si="28"/>
        <v>0</v>
      </c>
      <c r="K300" s="223">
        <f t="shared" si="28"/>
        <v>91.044832000000014</v>
      </c>
      <c r="L300" s="223">
        <f t="shared" si="28"/>
        <v>0</v>
      </c>
      <c r="M300" s="223">
        <f t="shared" si="28"/>
        <v>0</v>
      </c>
      <c r="N300" s="223">
        <f t="shared" si="28"/>
        <v>0</v>
      </c>
      <c r="O300" s="223">
        <f t="shared" si="28"/>
        <v>3166.5276680000002</v>
      </c>
      <c r="P300" s="392"/>
      <c r="Q300" s="1"/>
      <c r="R300"/>
      <c r="S300"/>
    </row>
    <row r="301" spans="1:19" s="48" customFormat="1" ht="15.75" x14ac:dyDescent="0.25">
      <c r="B301"/>
      <c r="C301" s="403"/>
      <c r="D301" s="403"/>
      <c r="E301" s="404"/>
      <c r="F301" s="403"/>
      <c r="G301" s="403"/>
      <c r="H301" s="403"/>
      <c r="I301" s="405"/>
      <c r="J301" s="405"/>
      <c r="K301" s="403"/>
      <c r="L301" s="405"/>
      <c r="M301" s="403"/>
      <c r="N301" s="403"/>
      <c r="O301" s="403"/>
      <c r="P301" s="416"/>
      <c r="Q301" s="1"/>
      <c r="R301"/>
      <c r="S301"/>
    </row>
    <row r="302" spans="1:19" s="48" customFormat="1" ht="15.75" x14ac:dyDescent="0.25">
      <c r="B302"/>
      <c r="C302" s="403"/>
      <c r="D302" s="403"/>
      <c r="E302" s="404"/>
      <c r="F302" s="403"/>
      <c r="G302" s="403"/>
      <c r="H302" s="403"/>
      <c r="I302" s="405"/>
      <c r="J302" s="405"/>
      <c r="K302" s="403"/>
      <c r="L302" s="405"/>
      <c r="M302" s="403"/>
      <c r="N302" s="403"/>
      <c r="O302" s="403"/>
      <c r="P302" s="461"/>
      <c r="Q302" s="1"/>
      <c r="R302"/>
      <c r="S302"/>
    </row>
    <row r="303" spans="1:19" s="48" customFormat="1" x14ac:dyDescent="0.25">
      <c r="B303"/>
      <c r="C303" s="33"/>
      <c r="D303" s="292"/>
      <c r="E303" s="4"/>
      <c r="F303" s="391"/>
      <c r="G303" s="392"/>
      <c r="H303" s="213"/>
      <c r="I303" s="214"/>
      <c r="J303" s="214"/>
      <c r="K303" s="213"/>
      <c r="L303" s="214"/>
      <c r="M303" s="213"/>
      <c r="N303" s="213"/>
      <c r="O303" s="213"/>
      <c r="P303" s="461"/>
      <c r="Q303" s="1"/>
      <c r="R303"/>
      <c r="S303"/>
    </row>
    <row r="304" spans="1:19" x14ac:dyDescent="0.25">
      <c r="C304" s="417"/>
      <c r="D304" s="417"/>
      <c r="E304" s="418"/>
      <c r="F304" s="417"/>
      <c r="G304" s="417"/>
      <c r="H304" s="417"/>
      <c r="I304" s="419"/>
      <c r="J304" s="420"/>
      <c r="K304" s="417"/>
      <c r="L304" s="421"/>
      <c r="M304" s="422"/>
      <c r="N304" s="422"/>
      <c r="O304" s="423"/>
      <c r="P304" s="417"/>
    </row>
    <row r="305" spans="1:19" s="48" customFormat="1" ht="26.25" customHeight="1" x14ac:dyDescent="0.25">
      <c r="A305" s="1"/>
      <c r="B305"/>
      <c r="C305" s="424"/>
      <c r="D305" s="425"/>
      <c r="E305" s="400"/>
      <c r="F305" s="426"/>
      <c r="G305" s="426"/>
      <c r="H305" s="427"/>
      <c r="I305" s="428"/>
      <c r="J305" s="428"/>
      <c r="K305" s="427"/>
      <c r="L305" s="429"/>
      <c r="M305" s="430"/>
      <c r="N305" s="431"/>
      <c r="O305" s="383"/>
      <c r="P305" s="425"/>
      <c r="Q305" s="1"/>
      <c r="R305"/>
      <c r="S305"/>
    </row>
    <row r="306" spans="1:19" s="48" customFormat="1" ht="26.25" customHeight="1" x14ac:dyDescent="0.25">
      <c r="A306"/>
      <c r="B306"/>
      <c r="C306" s="166"/>
      <c r="D306" s="432"/>
      <c r="E306" s="400"/>
      <c r="F306" s="105"/>
      <c r="G306" s="293"/>
      <c r="H306" s="383"/>
      <c r="I306" s="428"/>
      <c r="J306" s="428"/>
      <c r="K306" s="433"/>
      <c r="L306" s="434"/>
      <c r="M306" s="431"/>
      <c r="N306" s="431"/>
      <c r="O306" s="383"/>
      <c r="P306" s="435"/>
      <c r="Q306" s="1"/>
      <c r="R306"/>
      <c r="S306"/>
    </row>
    <row r="307" spans="1:19" s="48" customFormat="1" x14ac:dyDescent="0.25">
      <c r="B307"/>
      <c r="C307" s="399"/>
      <c r="D307" s="392"/>
      <c r="E307" s="400"/>
      <c r="F307" s="401"/>
      <c r="G307" s="399"/>
      <c r="H307" s="413"/>
      <c r="I307" s="413"/>
      <c r="J307" s="413"/>
      <c r="K307" s="413"/>
      <c r="L307" s="413"/>
      <c r="M307" s="413"/>
      <c r="N307" s="413"/>
      <c r="O307" s="413"/>
      <c r="P307" s="392"/>
      <c r="Q307" s="1"/>
      <c r="R307"/>
      <c r="S307"/>
    </row>
    <row r="308" spans="1:19" s="48" customFormat="1" x14ac:dyDescent="0.25">
      <c r="B308"/>
      <c r="C308" s="399"/>
      <c r="D308" s="392"/>
      <c r="E308" s="400"/>
      <c r="F308" s="401"/>
      <c r="G308" s="399"/>
      <c r="H308" s="413"/>
      <c r="I308" s="414"/>
      <c r="J308" s="414"/>
      <c r="K308" s="413"/>
      <c r="L308" s="414"/>
      <c r="M308" s="413"/>
      <c r="N308" s="413"/>
      <c r="O308" s="413"/>
      <c r="P308" s="392"/>
      <c r="Q308" s="1"/>
      <c r="R308"/>
      <c r="S308"/>
    </row>
    <row r="309" spans="1:19" s="48" customFormat="1" ht="15.75" customHeight="1" thickBot="1" x14ac:dyDescent="0.3">
      <c r="B309"/>
      <c r="C309" s="436"/>
      <c r="D309" s="437"/>
      <c r="E309" s="438"/>
      <c r="F309" s="401"/>
      <c r="G309" s="399"/>
      <c r="H309" s="413"/>
      <c r="I309" s="414"/>
      <c r="J309" s="414"/>
      <c r="K309" s="413"/>
      <c r="L309" s="414"/>
      <c r="M309" s="413"/>
      <c r="N309" s="413"/>
      <c r="O309" s="413"/>
      <c r="P309" s="392"/>
      <c r="Q309" s="1"/>
      <c r="R309"/>
      <c r="S309"/>
    </row>
    <row r="310" spans="1:19" s="1" customFormat="1" x14ac:dyDescent="0.25">
      <c r="A310"/>
      <c r="B310"/>
      <c r="C310" s="463" t="s">
        <v>32</v>
      </c>
      <c r="D310" s="463"/>
      <c r="E310" s="463"/>
      <c r="F310" s="463"/>
      <c r="G310" s="463"/>
      <c r="I310" s="464" t="s">
        <v>33</v>
      </c>
      <c r="J310" s="464"/>
      <c r="K310" s="464"/>
      <c r="L310"/>
      <c r="M310"/>
      <c r="N310"/>
      <c r="O310" s="464" t="s">
        <v>34</v>
      </c>
      <c r="P310" s="464"/>
      <c r="R310"/>
      <c r="S310"/>
    </row>
    <row r="311" spans="1:19" s="48" customFormat="1" x14ac:dyDescent="0.25">
      <c r="B311"/>
      <c r="C311" s="463" t="s">
        <v>35</v>
      </c>
      <c r="D311" s="463"/>
      <c r="E311" s="463"/>
      <c r="F311" s="463"/>
      <c r="G311" s="463"/>
      <c r="H311" s="463" t="s">
        <v>36</v>
      </c>
      <c r="I311" s="463"/>
      <c r="J311" s="463"/>
      <c r="K311" s="463"/>
      <c r="L311" s="463"/>
      <c r="M311"/>
      <c r="N311"/>
      <c r="O311" s="463" t="s">
        <v>37</v>
      </c>
      <c r="P311" s="463"/>
      <c r="Q311" s="1"/>
      <c r="R311"/>
      <c r="S311"/>
    </row>
    <row r="312" spans="1:19" ht="29.25" x14ac:dyDescent="0.5">
      <c r="C312" s="458" t="s">
        <v>0</v>
      </c>
      <c r="D312" s="458"/>
      <c r="E312" s="458"/>
      <c r="F312" s="458"/>
      <c r="G312" s="458"/>
      <c r="H312" s="458"/>
      <c r="I312" s="458"/>
      <c r="J312" s="458"/>
      <c r="K312" s="458"/>
      <c r="L312" s="458"/>
      <c r="M312" s="458"/>
      <c r="N312" s="458"/>
      <c r="O312" s="458"/>
      <c r="P312" s="458"/>
    </row>
    <row r="313" spans="1:19" ht="23.25" x14ac:dyDescent="0.35">
      <c r="C313" s="459" t="s">
        <v>1</v>
      </c>
      <c r="D313" s="459"/>
      <c r="E313" s="459"/>
      <c r="F313" s="459"/>
      <c r="G313" s="459"/>
      <c r="H313" s="459"/>
      <c r="I313" s="459"/>
      <c r="J313" s="459"/>
      <c r="K313" s="459"/>
      <c r="L313" s="459"/>
      <c r="M313" s="459"/>
      <c r="N313" s="459"/>
      <c r="O313" s="459"/>
      <c r="P313" s="459"/>
    </row>
    <row r="314" spans="1:19" ht="23.25" x14ac:dyDescent="0.35">
      <c r="C314" s="439"/>
      <c r="D314" s="439"/>
      <c r="E314" s="440"/>
      <c r="F314" s="439"/>
      <c r="G314" s="439"/>
      <c r="H314" s="439"/>
      <c r="I314" s="439"/>
      <c r="J314" s="439"/>
      <c r="K314" s="439"/>
      <c r="L314" s="439"/>
      <c r="M314" s="439"/>
      <c r="N314" s="439"/>
      <c r="O314" s="439"/>
      <c r="P314" s="439"/>
    </row>
    <row r="315" spans="1:19" ht="15.75" x14ac:dyDescent="0.25">
      <c r="C315" s="478" t="s">
        <v>238</v>
      </c>
      <c r="D315" s="478"/>
      <c r="E315" s="478"/>
      <c r="F315" s="478"/>
      <c r="G315" s="478"/>
      <c r="H315" s="478"/>
      <c r="I315" s="478"/>
      <c r="J315" s="478"/>
      <c r="K315" s="478"/>
      <c r="L315" s="478"/>
      <c r="M315" s="478"/>
      <c r="N315" s="478"/>
      <c r="O315" s="478"/>
      <c r="P315" s="478"/>
    </row>
    <row r="316" spans="1:19" x14ac:dyDescent="0.25">
      <c r="C316" s="8" t="str">
        <f>C285</f>
        <v>PERIODO DEL 1 AL 15 DE DICIEMBRE DE 2019</v>
      </c>
      <c r="D316" s="9"/>
      <c r="E316" s="4"/>
      <c r="F316" s="391"/>
      <c r="G316" s="392"/>
      <c r="H316" s="213"/>
      <c r="I316" s="214"/>
      <c r="J316" s="214"/>
      <c r="K316" s="213"/>
      <c r="L316" s="214"/>
      <c r="M316" s="213"/>
      <c r="N316" s="213"/>
      <c r="O316" s="213"/>
      <c r="P316" s="392"/>
    </row>
    <row r="317" spans="1:19" ht="22.5" x14ac:dyDescent="0.25">
      <c r="C317" s="10" t="s">
        <v>7</v>
      </c>
      <c r="D317" s="10" t="s">
        <v>8</v>
      </c>
      <c r="E317" s="11" t="s">
        <v>9</v>
      </c>
      <c r="F317" s="10" t="s">
        <v>10</v>
      </c>
      <c r="G317" s="10" t="s">
        <v>11</v>
      </c>
      <c r="H317" s="10" t="s">
        <v>12</v>
      </c>
      <c r="I317" s="12" t="s">
        <v>13</v>
      </c>
      <c r="J317" s="13" t="s">
        <v>14</v>
      </c>
      <c r="K317" s="10" t="s">
        <v>15</v>
      </c>
      <c r="L317" s="14" t="s">
        <v>16</v>
      </c>
      <c r="M317" s="15" t="s">
        <v>17</v>
      </c>
      <c r="N317" s="15" t="s">
        <v>18</v>
      </c>
      <c r="O317" s="16" t="s">
        <v>19</v>
      </c>
      <c r="P317" s="10" t="s">
        <v>20</v>
      </c>
    </row>
    <row r="318" spans="1:19" ht="26.25" customHeight="1" x14ac:dyDescent="0.25">
      <c r="A318" s="27" t="s">
        <v>239</v>
      </c>
      <c r="C318" s="186" t="s">
        <v>240</v>
      </c>
      <c r="D318" s="187"/>
      <c r="E318" s="188" t="s">
        <v>241</v>
      </c>
      <c r="F318" s="112">
        <v>113</v>
      </c>
      <c r="G318" s="189">
        <v>15</v>
      </c>
      <c r="H318" s="23">
        <v>2957.13</v>
      </c>
      <c r="I318" s="68">
        <f t="shared" ref="I318:I326" si="29">H318*0.05</f>
        <v>147.85650000000001</v>
      </c>
      <c r="J318" s="68"/>
      <c r="K318" s="310">
        <v>54.99</v>
      </c>
      <c r="L318" s="311">
        <v>0</v>
      </c>
      <c r="M318" s="307">
        <v>0</v>
      </c>
      <c r="N318" s="307"/>
      <c r="O318" s="23">
        <f t="shared" ref="O318:O325" si="30">H318+I318-K318+L318-M318-N318+J318</f>
        <v>3049.9965000000002</v>
      </c>
      <c r="P318" s="309"/>
      <c r="R318" s="31" t="s">
        <v>242</v>
      </c>
    </row>
    <row r="319" spans="1:19" ht="26.25" customHeight="1" x14ac:dyDescent="0.25">
      <c r="A319" s="27" t="s">
        <v>243</v>
      </c>
      <c r="C319" s="186" t="s">
        <v>244</v>
      </c>
      <c r="D319" s="187"/>
      <c r="E319" s="188" t="s">
        <v>241</v>
      </c>
      <c r="F319" s="112">
        <v>113</v>
      </c>
      <c r="G319" s="189">
        <v>15</v>
      </c>
      <c r="H319" s="23">
        <v>3114.8355000000001</v>
      </c>
      <c r="I319" s="68">
        <f t="shared" si="29"/>
        <v>155.74177500000002</v>
      </c>
      <c r="J319" s="68"/>
      <c r="K319" s="310">
        <v>92.392374400000023</v>
      </c>
      <c r="L319" s="311">
        <v>0</v>
      </c>
      <c r="M319" s="307">
        <v>0</v>
      </c>
      <c r="N319" s="307"/>
      <c r="O319" s="23">
        <f t="shared" si="30"/>
        <v>3178.1849006000002</v>
      </c>
      <c r="P319" s="309"/>
    </row>
    <row r="320" spans="1:19" ht="26.25" customHeight="1" x14ac:dyDescent="0.25">
      <c r="A320" s="27" t="s">
        <v>245</v>
      </c>
      <c r="C320" s="186" t="s">
        <v>246</v>
      </c>
      <c r="D320" s="187"/>
      <c r="E320" s="188" t="s">
        <v>241</v>
      </c>
      <c r="F320" s="112">
        <v>113</v>
      </c>
      <c r="G320" s="189">
        <v>15</v>
      </c>
      <c r="H320" s="23">
        <v>2957.13</v>
      </c>
      <c r="I320" s="68">
        <f t="shared" si="29"/>
        <v>147.85650000000001</v>
      </c>
      <c r="J320" s="68"/>
      <c r="K320" s="310">
        <v>54.99</v>
      </c>
      <c r="L320" s="342">
        <v>0</v>
      </c>
      <c r="M320" s="341">
        <v>0</v>
      </c>
      <c r="N320" s="341"/>
      <c r="O320" s="23">
        <f t="shared" si="30"/>
        <v>3049.9965000000002</v>
      </c>
      <c r="P320" s="309"/>
    </row>
    <row r="321" spans="1:19" ht="26.25" customHeight="1" x14ac:dyDescent="0.25">
      <c r="A321" s="27" t="s">
        <v>247</v>
      </c>
      <c r="C321" s="186" t="s">
        <v>248</v>
      </c>
      <c r="D321" s="187"/>
      <c r="E321" s="188" t="s">
        <v>241</v>
      </c>
      <c r="F321" s="112">
        <v>113</v>
      </c>
      <c r="G321" s="189">
        <v>15</v>
      </c>
      <c r="H321" s="23">
        <v>2957.13</v>
      </c>
      <c r="I321" s="68">
        <f t="shared" si="29"/>
        <v>147.85650000000001</v>
      </c>
      <c r="J321" s="68"/>
      <c r="K321" s="310">
        <v>54.99</v>
      </c>
      <c r="L321" s="342">
        <v>0</v>
      </c>
      <c r="M321" s="341">
        <v>0</v>
      </c>
      <c r="N321" s="341"/>
      <c r="O321" s="23">
        <f t="shared" si="30"/>
        <v>3049.9965000000002</v>
      </c>
      <c r="P321" s="309"/>
      <c r="Q321" s="384"/>
    </row>
    <row r="322" spans="1:19" ht="26.25" customHeight="1" x14ac:dyDescent="0.25">
      <c r="A322" s="27"/>
      <c r="C322" s="186" t="s">
        <v>249</v>
      </c>
      <c r="D322" s="187"/>
      <c r="E322" s="188" t="s">
        <v>241</v>
      </c>
      <c r="F322" s="112">
        <v>113</v>
      </c>
      <c r="G322" s="189">
        <v>15</v>
      </c>
      <c r="H322" s="23">
        <v>2957.13</v>
      </c>
      <c r="I322" s="68">
        <f t="shared" si="29"/>
        <v>147.85650000000001</v>
      </c>
      <c r="J322" s="68"/>
      <c r="K322" s="310">
        <v>54.99</v>
      </c>
      <c r="L322" s="342">
        <v>0</v>
      </c>
      <c r="M322" s="341">
        <v>0</v>
      </c>
      <c r="N322" s="341"/>
      <c r="O322" s="23">
        <f t="shared" si="30"/>
        <v>3049.9965000000002</v>
      </c>
      <c r="P322" s="309"/>
      <c r="Q322" s="384"/>
    </row>
    <row r="323" spans="1:19" ht="26.25" customHeight="1" x14ac:dyDescent="0.25">
      <c r="A323" s="27" t="s">
        <v>250</v>
      </c>
      <c r="C323" s="186" t="s">
        <v>251</v>
      </c>
      <c r="D323" s="187"/>
      <c r="E323" s="188" t="s">
        <v>241</v>
      </c>
      <c r="F323" s="112">
        <v>113</v>
      </c>
      <c r="G323" s="189">
        <v>15</v>
      </c>
      <c r="H323" s="23">
        <v>2957.13</v>
      </c>
      <c r="I323" s="68">
        <f t="shared" si="29"/>
        <v>147.85650000000001</v>
      </c>
      <c r="J323" s="68"/>
      <c r="K323" s="310">
        <v>54.99</v>
      </c>
      <c r="L323" s="342">
        <v>0</v>
      </c>
      <c r="M323" s="341">
        <v>0</v>
      </c>
      <c r="N323" s="341"/>
      <c r="O323" s="23">
        <f t="shared" si="30"/>
        <v>3049.9965000000002</v>
      </c>
      <c r="P323" s="309"/>
      <c r="Q323" s="384"/>
    </row>
    <row r="324" spans="1:19" ht="26.25" customHeight="1" x14ac:dyDescent="0.25">
      <c r="A324" s="27" t="s">
        <v>252</v>
      </c>
      <c r="C324" s="441" t="s">
        <v>253</v>
      </c>
      <c r="D324" s="187"/>
      <c r="E324" s="188" t="s">
        <v>254</v>
      </c>
      <c r="F324" s="112">
        <v>113</v>
      </c>
      <c r="G324" s="189">
        <v>15</v>
      </c>
      <c r="H324" s="23">
        <v>3169.08</v>
      </c>
      <c r="I324" s="68">
        <f t="shared" si="29"/>
        <v>158.45400000000001</v>
      </c>
      <c r="J324" s="68"/>
      <c r="K324" s="341">
        <v>98.294175999999993</v>
      </c>
      <c r="L324" s="342">
        <v>0</v>
      </c>
      <c r="M324" s="341">
        <v>0</v>
      </c>
      <c r="N324" s="341"/>
      <c r="O324" s="23">
        <f t="shared" si="30"/>
        <v>3229.2398240000002</v>
      </c>
      <c r="P324" s="309"/>
      <c r="Q324" s="384"/>
    </row>
    <row r="325" spans="1:19" ht="26.25" customHeight="1" x14ac:dyDescent="0.25">
      <c r="A325" s="27" t="s">
        <v>255</v>
      </c>
      <c r="C325" s="441" t="s">
        <v>256</v>
      </c>
      <c r="D325" s="187"/>
      <c r="E325" s="188" t="s">
        <v>254</v>
      </c>
      <c r="F325" s="112">
        <v>113</v>
      </c>
      <c r="G325" s="189">
        <v>15</v>
      </c>
      <c r="H325" s="23">
        <v>3169.08</v>
      </c>
      <c r="I325" s="68">
        <f t="shared" si="29"/>
        <v>158.45400000000001</v>
      </c>
      <c r="J325" s="68"/>
      <c r="K325" s="341">
        <v>98.294175999999993</v>
      </c>
      <c r="L325" s="342">
        <v>0</v>
      </c>
      <c r="M325" s="341">
        <v>0</v>
      </c>
      <c r="N325" s="341"/>
      <c r="O325" s="23">
        <f t="shared" si="30"/>
        <v>3229.2398240000002</v>
      </c>
      <c r="P325" s="309"/>
      <c r="Q325" s="384"/>
      <c r="R325" s="76"/>
    </row>
    <row r="326" spans="1:19" s="48" customFormat="1" ht="26.25" customHeight="1" x14ac:dyDescent="0.25">
      <c r="A326" s="17"/>
      <c r="B326"/>
      <c r="C326" s="160" t="s">
        <v>257</v>
      </c>
      <c r="D326" s="89"/>
      <c r="E326" s="394" t="s">
        <v>258</v>
      </c>
      <c r="F326" s="112">
        <v>113</v>
      </c>
      <c r="G326" s="189">
        <v>15</v>
      </c>
      <c r="H326" s="23">
        <v>2691.5099999999998</v>
      </c>
      <c r="I326" s="68">
        <f t="shared" si="29"/>
        <v>134.57550000000001</v>
      </c>
      <c r="J326" s="68"/>
      <c r="K326" s="310">
        <v>26.09</v>
      </c>
      <c r="L326" s="311">
        <v>0</v>
      </c>
      <c r="M326" s="307">
        <v>0</v>
      </c>
      <c r="N326" s="307"/>
      <c r="O326" s="23">
        <f>ROUND(H326+I326-K326+L326-M326-N326,0)+J326</f>
        <v>2800</v>
      </c>
      <c r="P326" s="398"/>
      <c r="Q326" s="1"/>
      <c r="R326"/>
      <c r="S326"/>
    </row>
    <row r="327" spans="1:19" ht="20.25" customHeight="1" thickBot="1" x14ac:dyDescent="0.3">
      <c r="C327" s="424"/>
      <c r="D327" s="442"/>
      <c r="E327" s="400"/>
      <c r="G327" s="396" t="s">
        <v>31</v>
      </c>
      <c r="H327" s="223">
        <f>SUM(H318:H326)</f>
        <v>26930.155500000004</v>
      </c>
      <c r="I327" s="223">
        <f>SUM(I318:I326)</f>
        <v>1346.5077749999998</v>
      </c>
      <c r="J327" s="223">
        <f>SUM(J318:J326)</f>
        <v>0</v>
      </c>
      <c r="K327" s="223">
        <f t="shared" ref="K327:O327" si="31">SUM(K318:K326)</f>
        <v>590.02072640000006</v>
      </c>
      <c r="L327" s="223">
        <f t="shared" si="31"/>
        <v>0</v>
      </c>
      <c r="M327" s="223">
        <f t="shared" si="31"/>
        <v>0</v>
      </c>
      <c r="N327" s="223">
        <f>SUM(N318:N326)</f>
        <v>0</v>
      </c>
      <c r="O327" s="223">
        <f t="shared" si="31"/>
        <v>27686.647048600003</v>
      </c>
      <c r="P327" s="425"/>
      <c r="Q327" s="384"/>
    </row>
    <row r="328" spans="1:19" ht="20.25" customHeight="1" x14ac:dyDescent="0.25">
      <c r="C328" s="424"/>
      <c r="D328" s="442"/>
      <c r="E328" s="400"/>
      <c r="F328" s="105"/>
      <c r="G328" s="391"/>
      <c r="H328" s="213"/>
      <c r="I328" s="428"/>
      <c r="J328" s="428"/>
      <c r="K328" s="213"/>
      <c r="L328" s="214"/>
      <c r="M328" s="213"/>
      <c r="N328" s="213"/>
      <c r="O328" s="383"/>
      <c r="P328" s="425"/>
      <c r="Q328" s="384"/>
    </row>
    <row r="329" spans="1:19" ht="20.25" customHeight="1" x14ac:dyDescent="0.25">
      <c r="C329" s="478" t="s">
        <v>259</v>
      </c>
      <c r="D329" s="478"/>
      <c r="E329" s="478"/>
      <c r="F329" s="478"/>
      <c r="G329" s="478"/>
      <c r="H329" s="478"/>
      <c r="I329" s="478"/>
      <c r="J329" s="478"/>
      <c r="K329" s="478"/>
      <c r="L329" s="478"/>
      <c r="M329" s="478"/>
      <c r="N329" s="478"/>
      <c r="O329" s="478"/>
      <c r="P329" s="478"/>
      <c r="Q329" s="384"/>
    </row>
    <row r="330" spans="1:19" ht="20.25" customHeight="1" x14ac:dyDescent="0.25">
      <c r="C330" s="8" t="str">
        <f>C316</f>
        <v>PERIODO DEL 1 AL 15 DE DICIEMBRE DE 2019</v>
      </c>
      <c r="D330" s="9"/>
      <c r="E330" s="4"/>
      <c r="F330" s="391"/>
      <c r="G330" s="392"/>
      <c r="H330" s="213"/>
      <c r="I330" s="214"/>
      <c r="J330" s="214"/>
      <c r="K330" s="213"/>
      <c r="L330" s="214"/>
      <c r="M330" s="213"/>
      <c r="N330" s="213"/>
      <c r="O330" s="213"/>
      <c r="P330" s="392"/>
      <c r="Q330" s="384"/>
    </row>
    <row r="331" spans="1:19" ht="22.5" x14ac:dyDescent="0.25">
      <c r="C331" s="10" t="s">
        <v>7</v>
      </c>
      <c r="D331" s="10" t="s">
        <v>8</v>
      </c>
      <c r="E331" s="11" t="s">
        <v>9</v>
      </c>
      <c r="F331" s="10" t="s">
        <v>10</v>
      </c>
      <c r="G331" s="10" t="s">
        <v>11</v>
      </c>
      <c r="H331" s="10" t="s">
        <v>12</v>
      </c>
      <c r="I331" s="12" t="s">
        <v>13</v>
      </c>
      <c r="J331" s="13" t="s">
        <v>14</v>
      </c>
      <c r="K331" s="10" t="s">
        <v>15</v>
      </c>
      <c r="L331" s="14" t="s">
        <v>16</v>
      </c>
      <c r="M331" s="15" t="s">
        <v>17</v>
      </c>
      <c r="N331" s="15" t="s">
        <v>18</v>
      </c>
      <c r="O331" s="16" t="s">
        <v>19</v>
      </c>
      <c r="P331" s="10" t="s">
        <v>20</v>
      </c>
    </row>
    <row r="332" spans="1:19" ht="26.25" customHeight="1" x14ac:dyDescent="0.25">
      <c r="A332" s="27" t="s">
        <v>260</v>
      </c>
      <c r="C332" s="443" t="s">
        <v>261</v>
      </c>
      <c r="D332" s="444"/>
      <c r="E332" s="394" t="s">
        <v>262</v>
      </c>
      <c r="F332" s="112">
        <v>113</v>
      </c>
      <c r="G332" s="181">
        <v>15</v>
      </c>
      <c r="H332" s="23">
        <v>2261.37</v>
      </c>
      <c r="I332" s="68">
        <f>H332*0.05</f>
        <v>113.0685</v>
      </c>
      <c r="J332" s="68"/>
      <c r="K332" s="72">
        <v>0</v>
      </c>
      <c r="L332" s="73">
        <v>42.74</v>
      </c>
      <c r="M332" s="72">
        <v>0</v>
      </c>
      <c r="N332" s="72"/>
      <c r="O332" s="23">
        <f>H332+I332-K332+L332-M332-N332</f>
        <v>2417.1784999999995</v>
      </c>
      <c r="P332" s="393"/>
    </row>
    <row r="333" spans="1:19" ht="26.25" customHeight="1" x14ac:dyDescent="0.25">
      <c r="A333" s="27" t="s">
        <v>263</v>
      </c>
      <c r="C333" s="30" t="s">
        <v>264</v>
      </c>
      <c r="D333" s="89"/>
      <c r="E333" s="394" t="s">
        <v>265</v>
      </c>
      <c r="F333" s="112">
        <v>113</v>
      </c>
      <c r="G333" s="181">
        <v>15</v>
      </c>
      <c r="H333" s="23">
        <v>1029.99</v>
      </c>
      <c r="I333" s="68">
        <f>H333*0.05</f>
        <v>51.499500000000005</v>
      </c>
      <c r="J333" s="68"/>
      <c r="K333" s="310">
        <v>0</v>
      </c>
      <c r="L333" s="311">
        <v>147.50008</v>
      </c>
      <c r="M333" s="310">
        <v>0</v>
      </c>
      <c r="N333" s="310"/>
      <c r="O333" s="23">
        <f>H333+I333-K333+L333-M333-N333</f>
        <v>1228.9895799999999</v>
      </c>
      <c r="P333" s="398"/>
    </row>
    <row r="334" spans="1:19" x14ac:dyDescent="0.25">
      <c r="C334" s="27"/>
      <c r="D334" s="27"/>
      <c r="E334" s="445"/>
      <c r="F334" s="27"/>
      <c r="G334" s="27"/>
      <c r="H334" s="27"/>
      <c r="I334" s="446"/>
      <c r="J334" s="446"/>
      <c r="K334" s="27"/>
      <c r="L334" s="446"/>
      <c r="M334" s="27"/>
      <c r="N334" s="27"/>
      <c r="O334" s="27"/>
      <c r="P334" s="27"/>
      <c r="Q334" s="384"/>
    </row>
    <row r="335" spans="1:19" ht="15.75" thickBot="1" x14ac:dyDescent="0.3">
      <c r="C335" s="399"/>
      <c r="D335" s="392"/>
      <c r="E335" s="400"/>
      <c r="F335" s="401"/>
      <c r="G335" s="396" t="s">
        <v>31</v>
      </c>
      <c r="H335" s="223">
        <f>SUM(H332:H334)</f>
        <v>3291.3599999999997</v>
      </c>
      <c r="I335" s="447">
        <f>SUM(I332:I334)</f>
        <v>164.56800000000001</v>
      </c>
      <c r="J335" s="447">
        <f>SUM(J332:J334)</f>
        <v>0</v>
      </c>
      <c r="K335" s="223">
        <f t="shared" ref="K335:O335" si="32">SUM(K332:K334)</f>
        <v>0</v>
      </c>
      <c r="L335" s="447">
        <f>SUM(L332:L334)</f>
        <v>190.24008000000001</v>
      </c>
      <c r="M335" s="447">
        <f t="shared" ref="M335" si="33">SUM(M332:M334)</f>
        <v>0</v>
      </c>
      <c r="N335" s="447">
        <f>SUM(N332:N334)</f>
        <v>0</v>
      </c>
      <c r="O335" s="223">
        <f t="shared" si="32"/>
        <v>3646.1680799999995</v>
      </c>
      <c r="P335" s="392"/>
      <c r="Q335" s="384"/>
    </row>
    <row r="336" spans="1:19" x14ac:dyDescent="0.25">
      <c r="C336" s="82"/>
      <c r="F336" s="35"/>
      <c r="Q336" s="384"/>
    </row>
    <row r="337" spans="1:19" s="48" customFormat="1" x14ac:dyDescent="0.25">
      <c r="B337"/>
      <c r="C337" s="82"/>
      <c r="D337"/>
      <c r="E337" s="448"/>
      <c r="F337" s="449"/>
      <c r="G337"/>
      <c r="H337" s="26"/>
      <c r="I337" s="450"/>
      <c r="J337" s="450"/>
      <c r="K337" s="26"/>
      <c r="L337" s="450"/>
      <c r="M337" s="26"/>
      <c r="N337" s="26"/>
      <c r="O337" s="26"/>
      <c r="P337"/>
      <c r="Q337" s="1"/>
      <c r="R337"/>
      <c r="S337"/>
    </row>
    <row r="338" spans="1:19" s="48" customFormat="1" x14ac:dyDescent="0.25">
      <c r="B338"/>
      <c r="C338" s="82"/>
      <c r="D338" s="451"/>
      <c r="E338" s="83"/>
      <c r="F338" s="35"/>
      <c r="G338" s="26"/>
      <c r="H338"/>
      <c r="I338" s="46"/>
      <c r="J338" s="46"/>
      <c r="K338"/>
      <c r="L338" s="46"/>
      <c r="M338"/>
      <c r="N338"/>
      <c r="O338"/>
      <c r="P338"/>
      <c r="Q338" s="1"/>
      <c r="R338"/>
      <c r="S338"/>
    </row>
    <row r="339" spans="1:19" s="48" customFormat="1" x14ac:dyDescent="0.25">
      <c r="B339"/>
      <c r="C339" s="82"/>
      <c r="D339"/>
      <c r="E339" s="83"/>
      <c r="F339" s="35"/>
      <c r="G339"/>
      <c r="H339"/>
      <c r="I339" s="46"/>
      <c r="J339" s="46"/>
      <c r="K339"/>
      <c r="L339" s="46"/>
      <c r="M339"/>
      <c r="N339"/>
      <c r="O339"/>
      <c r="P339"/>
      <c r="Q339" s="1"/>
      <c r="R339"/>
      <c r="S339"/>
    </row>
    <row r="340" spans="1:19" s="48" customFormat="1" ht="15.75" thickBot="1" x14ac:dyDescent="0.3">
      <c r="B340"/>
      <c r="C340" s="41"/>
      <c r="D340" s="42"/>
      <c r="E340" s="43"/>
      <c r="F340" s="44"/>
      <c r="G340"/>
      <c r="H340"/>
      <c r="I340" s="45"/>
      <c r="J340" s="45"/>
      <c r="K340" s="42"/>
      <c r="L340" s="46"/>
      <c r="M340"/>
      <c r="N340"/>
      <c r="O340"/>
      <c r="P340"/>
      <c r="Q340" s="1"/>
      <c r="R340"/>
      <c r="S340"/>
    </row>
    <row r="341" spans="1:19" s="1" customFormat="1" x14ac:dyDescent="0.25">
      <c r="A341"/>
      <c r="B341"/>
      <c r="C341" s="463" t="s">
        <v>32</v>
      </c>
      <c r="D341" s="463"/>
      <c r="E341" s="463"/>
      <c r="F341" s="463"/>
      <c r="G341" s="463"/>
      <c r="I341" s="464" t="s">
        <v>33</v>
      </c>
      <c r="J341" s="464"/>
      <c r="K341" s="464"/>
      <c r="L341"/>
      <c r="M341"/>
      <c r="N341"/>
      <c r="O341" s="464" t="s">
        <v>34</v>
      </c>
      <c r="P341" s="464"/>
      <c r="R341"/>
      <c r="S341"/>
    </row>
    <row r="342" spans="1:19" s="48" customFormat="1" x14ac:dyDescent="0.25">
      <c r="B342"/>
      <c r="C342" s="463" t="s">
        <v>35</v>
      </c>
      <c r="D342" s="463"/>
      <c r="E342" s="463"/>
      <c r="F342" s="463"/>
      <c r="G342" s="463"/>
      <c r="H342" s="463" t="s">
        <v>36</v>
      </c>
      <c r="I342" s="463"/>
      <c r="J342" s="463"/>
      <c r="K342" s="463"/>
      <c r="L342" s="463"/>
      <c r="M342"/>
      <c r="N342"/>
      <c r="O342" s="463" t="s">
        <v>37</v>
      </c>
      <c r="P342" s="463"/>
      <c r="Q342" s="1"/>
      <c r="R342"/>
      <c r="S342"/>
    </row>
    <row r="343" spans="1:19" s="48" customFormat="1" x14ac:dyDescent="0.25">
      <c r="B343"/>
      <c r="C343" s="82"/>
      <c r="D343" s="35"/>
      <c r="E343" s="50"/>
      <c r="F343" s="35"/>
      <c r="G343"/>
      <c r="H343" s="35"/>
      <c r="I343" s="51"/>
      <c r="J343" s="51"/>
      <c r="K343" s="35"/>
      <c r="L343" s="51"/>
      <c r="M343"/>
      <c r="N343"/>
      <c r="O343" s="35"/>
      <c r="P343" s="35"/>
      <c r="Q343" s="1"/>
      <c r="R343"/>
      <c r="S343"/>
    </row>
    <row r="344" spans="1:19" s="48" customFormat="1" x14ac:dyDescent="0.25">
      <c r="B344"/>
      <c r="C344" s="82"/>
      <c r="D344" s="35"/>
      <c r="E344" s="50"/>
      <c r="F344" s="35"/>
      <c r="G344"/>
      <c r="H344" s="35"/>
      <c r="I344" s="51"/>
      <c r="J344" s="51"/>
      <c r="K344" s="35"/>
      <c r="L344" s="51"/>
      <c r="M344"/>
      <c r="N344"/>
      <c r="O344" s="35"/>
      <c r="P344" s="35"/>
      <c r="Q344" s="1"/>
      <c r="R344"/>
      <c r="S344"/>
    </row>
    <row r="345" spans="1:19" s="48" customFormat="1" x14ac:dyDescent="0.25">
      <c r="B345"/>
      <c r="C345" s="82"/>
      <c r="D345" s="35"/>
      <c r="E345" s="50"/>
      <c r="F345" s="35"/>
      <c r="G345"/>
      <c r="H345" s="35"/>
      <c r="I345" s="51"/>
      <c r="J345" s="51"/>
      <c r="K345" s="35"/>
      <c r="L345" s="51"/>
      <c r="M345"/>
      <c r="N345"/>
      <c r="O345" s="35"/>
      <c r="P345" s="35"/>
      <c r="Q345" s="1"/>
      <c r="R345"/>
      <c r="S345"/>
    </row>
    <row r="346" spans="1:19" s="48" customFormat="1" x14ac:dyDescent="0.25">
      <c r="B346"/>
      <c r="C346" s="82"/>
      <c r="D346" s="35"/>
      <c r="E346" s="50"/>
      <c r="F346" s="35"/>
      <c r="G346"/>
      <c r="H346" s="35"/>
      <c r="I346" s="51"/>
      <c r="J346" s="51"/>
      <c r="K346" s="35"/>
      <c r="L346" s="51"/>
      <c r="M346"/>
      <c r="N346"/>
      <c r="O346" s="35"/>
      <c r="P346" s="35"/>
      <c r="Q346" s="1"/>
      <c r="R346"/>
      <c r="S346"/>
    </row>
    <row r="347" spans="1:19" s="48" customFormat="1" x14ac:dyDescent="0.25">
      <c r="B347"/>
      <c r="C347" s="82"/>
      <c r="D347" s="35"/>
      <c r="E347" s="50"/>
      <c r="F347" s="35"/>
      <c r="G347"/>
      <c r="H347" s="35"/>
      <c r="I347" s="51"/>
      <c r="J347" s="51"/>
      <c r="K347" s="35"/>
      <c r="L347" s="51"/>
      <c r="M347"/>
      <c r="N347"/>
      <c r="O347" s="35"/>
      <c r="P347" s="35"/>
      <c r="Q347" s="1"/>
      <c r="R347"/>
      <c r="S347"/>
    </row>
    <row r="348" spans="1:19" ht="29.25" x14ac:dyDescent="0.5">
      <c r="C348" s="458" t="s">
        <v>0</v>
      </c>
      <c r="D348" s="458"/>
      <c r="E348" s="458"/>
      <c r="F348" s="458"/>
      <c r="G348" s="458"/>
      <c r="H348" s="458"/>
      <c r="I348" s="458"/>
      <c r="J348" s="458"/>
      <c r="K348" s="458"/>
      <c r="L348" s="458"/>
      <c r="M348" s="458"/>
      <c r="N348" s="458"/>
      <c r="O348" s="458"/>
      <c r="P348" s="458"/>
    </row>
    <row r="349" spans="1:19" ht="23.25" x14ac:dyDescent="0.35">
      <c r="C349" s="459" t="s">
        <v>1</v>
      </c>
      <c r="D349" s="459"/>
      <c r="E349" s="459"/>
      <c r="F349" s="459"/>
      <c r="G349" s="459"/>
      <c r="H349" s="459"/>
      <c r="I349" s="459"/>
      <c r="J349" s="459"/>
      <c r="K349" s="459"/>
      <c r="L349" s="459"/>
      <c r="M349" s="459"/>
      <c r="N349" s="459"/>
      <c r="O349" s="459"/>
      <c r="P349" s="459"/>
    </row>
    <row r="350" spans="1:19" ht="23.25" x14ac:dyDescent="0.35">
      <c r="C350" s="439"/>
      <c r="D350" s="439"/>
      <c r="E350" s="440"/>
      <c r="F350" s="439"/>
      <c r="G350" s="439"/>
      <c r="H350" s="439"/>
      <c r="I350" s="439"/>
      <c r="J350" s="439"/>
      <c r="K350" s="439"/>
      <c r="L350" s="439"/>
      <c r="M350" s="439"/>
      <c r="N350" s="439"/>
      <c r="O350" s="439"/>
      <c r="P350" s="439"/>
    </row>
    <row r="351" spans="1:19" ht="15.75" x14ac:dyDescent="0.25">
      <c r="C351" s="478" t="s">
        <v>266</v>
      </c>
      <c r="D351" s="478"/>
      <c r="E351" s="478"/>
      <c r="F351" s="478"/>
      <c r="G351" s="478"/>
      <c r="H351" s="478"/>
      <c r="I351" s="478"/>
      <c r="J351" s="478"/>
      <c r="K351" s="478"/>
      <c r="L351" s="478"/>
      <c r="M351" s="478"/>
      <c r="N351" s="478"/>
      <c r="O351" s="478"/>
      <c r="P351" s="478"/>
    </row>
    <row r="352" spans="1:19" x14ac:dyDescent="0.25">
      <c r="C352" s="8" t="str">
        <f>C330</f>
        <v>PERIODO DEL 1 AL 15 DE DICIEMBRE DE 2019</v>
      </c>
      <c r="D352" s="9"/>
      <c r="E352" s="4"/>
      <c r="F352" s="391"/>
      <c r="G352" s="392"/>
      <c r="H352" s="213"/>
      <c r="I352" s="214"/>
      <c r="J352" s="214"/>
      <c r="K352" s="213"/>
      <c r="L352" s="214"/>
      <c r="M352" s="213"/>
      <c r="N352" s="213"/>
      <c r="O352" s="213"/>
      <c r="P352" s="392"/>
    </row>
    <row r="353" spans="1:18" ht="22.5" x14ac:dyDescent="0.25">
      <c r="C353" s="10" t="s">
        <v>7</v>
      </c>
      <c r="D353" s="10" t="s">
        <v>8</v>
      </c>
      <c r="E353" s="11" t="s">
        <v>9</v>
      </c>
      <c r="F353" s="10" t="s">
        <v>10</v>
      </c>
      <c r="G353" s="10" t="s">
        <v>11</v>
      </c>
      <c r="H353" s="10" t="s">
        <v>12</v>
      </c>
      <c r="I353" s="12" t="s">
        <v>13</v>
      </c>
      <c r="J353" s="13" t="s">
        <v>14</v>
      </c>
      <c r="K353" s="10" t="s">
        <v>15</v>
      </c>
      <c r="L353" s="14" t="s">
        <v>16</v>
      </c>
      <c r="M353" s="15" t="s">
        <v>17</v>
      </c>
      <c r="N353" s="15" t="s">
        <v>18</v>
      </c>
      <c r="O353" s="16" t="s">
        <v>19</v>
      </c>
      <c r="P353" s="10" t="s">
        <v>20</v>
      </c>
    </row>
    <row r="354" spans="1:18" ht="26.25" customHeight="1" x14ac:dyDescent="0.25">
      <c r="A354" s="27" t="s">
        <v>239</v>
      </c>
      <c r="C354" s="160" t="s">
        <v>267</v>
      </c>
      <c r="D354" s="161" t="s">
        <v>268</v>
      </c>
      <c r="E354" s="394" t="s">
        <v>258</v>
      </c>
      <c r="F354" s="112">
        <v>113</v>
      </c>
      <c r="G354" s="189">
        <v>15</v>
      </c>
      <c r="H354" s="23">
        <v>2904</v>
      </c>
      <c r="I354" s="68">
        <f>H354*0.05</f>
        <v>145.20000000000002</v>
      </c>
      <c r="J354" s="68"/>
      <c r="K354" s="310">
        <v>49.2</v>
      </c>
      <c r="L354" s="311">
        <v>0</v>
      </c>
      <c r="M354" s="307">
        <v>0</v>
      </c>
      <c r="N354" s="307"/>
      <c r="O354" s="23">
        <f>ROUND(H354+I354-K354+L354-M354-N354,0)</f>
        <v>3000</v>
      </c>
      <c r="P354" s="309"/>
      <c r="R354" s="31" t="s">
        <v>242</v>
      </c>
    </row>
    <row r="355" spans="1:18" ht="20.25" customHeight="1" thickBot="1" x14ac:dyDescent="0.3">
      <c r="D355" s="442"/>
      <c r="E355" s="400"/>
      <c r="G355" s="396" t="s">
        <v>31</v>
      </c>
      <c r="H355" s="223">
        <f t="shared" ref="H355:O355" si="34">SUM(H354:H354)</f>
        <v>2904</v>
      </c>
      <c r="I355" s="223">
        <f t="shared" si="34"/>
        <v>145.20000000000002</v>
      </c>
      <c r="J355" s="223">
        <f>SUM(J354:J354)</f>
        <v>0</v>
      </c>
      <c r="K355" s="223">
        <f t="shared" si="34"/>
        <v>49.2</v>
      </c>
      <c r="L355" s="223">
        <f t="shared" si="34"/>
        <v>0</v>
      </c>
      <c r="M355" s="223">
        <f t="shared" si="34"/>
        <v>0</v>
      </c>
      <c r="N355" s="223">
        <f t="shared" si="34"/>
        <v>0</v>
      </c>
      <c r="O355" s="223">
        <f t="shared" si="34"/>
        <v>3000</v>
      </c>
      <c r="P355" s="425"/>
      <c r="Q355" s="384"/>
    </row>
    <row r="356" spans="1:18" ht="20.25" customHeight="1" x14ac:dyDescent="0.25">
      <c r="C356" s="424"/>
      <c r="D356" s="442"/>
      <c r="E356" s="400"/>
      <c r="F356" s="105"/>
      <c r="G356" s="391"/>
      <c r="H356" s="213"/>
      <c r="I356" s="428"/>
      <c r="J356" s="428"/>
      <c r="K356" s="213"/>
      <c r="L356" s="214"/>
      <c r="M356" s="213"/>
      <c r="N356" s="213"/>
      <c r="O356" s="383"/>
      <c r="P356" s="425"/>
      <c r="Q356" s="384"/>
    </row>
    <row r="357" spans="1:18" ht="20.25" customHeight="1" x14ac:dyDescent="0.25">
      <c r="C357" s="424"/>
      <c r="D357" s="442"/>
      <c r="E357" s="400"/>
      <c r="F357" s="105"/>
      <c r="G357" s="391"/>
      <c r="H357" s="213"/>
      <c r="I357" s="428"/>
      <c r="J357" s="428"/>
      <c r="K357" s="213"/>
      <c r="L357" s="214"/>
      <c r="M357" s="213"/>
      <c r="N357" s="213"/>
      <c r="O357" s="383"/>
      <c r="P357" s="425"/>
      <c r="Q357" s="384"/>
    </row>
    <row r="358" spans="1:18" ht="15.75" x14ac:dyDescent="0.25">
      <c r="C358" s="478" t="s">
        <v>269</v>
      </c>
      <c r="D358" s="478"/>
      <c r="E358" s="478"/>
      <c r="F358" s="478"/>
      <c r="G358" s="478"/>
      <c r="H358" s="478"/>
      <c r="I358" s="478"/>
      <c r="J358" s="478"/>
      <c r="K358" s="478"/>
      <c r="L358" s="478"/>
      <c r="M358" s="478"/>
      <c r="N358" s="478"/>
      <c r="O358" s="478"/>
      <c r="P358" s="478"/>
    </row>
    <row r="359" spans="1:18" x14ac:dyDescent="0.25">
      <c r="C359" s="8" t="str">
        <f>C330</f>
        <v>PERIODO DEL 1 AL 15 DE DICIEMBRE DE 2019</v>
      </c>
      <c r="D359" s="9"/>
      <c r="E359" s="4"/>
      <c r="F359" s="391"/>
      <c r="G359" s="392"/>
      <c r="H359" s="213"/>
      <c r="I359" s="214"/>
      <c r="J359" s="214"/>
      <c r="K359" s="213"/>
      <c r="L359" s="214"/>
      <c r="M359" s="213"/>
      <c r="N359" s="213"/>
      <c r="O359" s="213"/>
      <c r="P359" s="392"/>
    </row>
    <row r="360" spans="1:18" ht="22.5" x14ac:dyDescent="0.25">
      <c r="C360" s="10" t="s">
        <v>7</v>
      </c>
      <c r="D360" s="10" t="s">
        <v>8</v>
      </c>
      <c r="E360" s="11" t="s">
        <v>9</v>
      </c>
      <c r="F360" s="10" t="s">
        <v>10</v>
      </c>
      <c r="G360" s="10" t="s">
        <v>11</v>
      </c>
      <c r="H360" s="10" t="s">
        <v>12</v>
      </c>
      <c r="I360" s="12" t="s">
        <v>13</v>
      </c>
      <c r="J360" s="13" t="s">
        <v>14</v>
      </c>
      <c r="K360" s="10" t="s">
        <v>15</v>
      </c>
      <c r="L360" s="14" t="s">
        <v>16</v>
      </c>
      <c r="M360" s="15" t="s">
        <v>17</v>
      </c>
      <c r="N360" s="15" t="s">
        <v>18</v>
      </c>
      <c r="O360" s="16" t="s">
        <v>19</v>
      </c>
      <c r="P360" s="10" t="s">
        <v>20</v>
      </c>
    </row>
    <row r="361" spans="1:18" ht="18" x14ac:dyDescent="0.25">
      <c r="C361" s="160" t="s">
        <v>270</v>
      </c>
      <c r="D361" s="444"/>
      <c r="E361" s="394" t="s">
        <v>271</v>
      </c>
      <c r="F361" s="112">
        <v>113</v>
      </c>
      <c r="G361" s="181">
        <v>15</v>
      </c>
      <c r="H361" s="23">
        <v>4450.1000000000004</v>
      </c>
      <c r="I361" s="68">
        <f>H361*0.05</f>
        <v>222.50500000000002</v>
      </c>
      <c r="J361" s="68"/>
      <c r="K361" s="72">
        <v>372.6</v>
      </c>
      <c r="L361" s="73">
        <v>0</v>
      </c>
      <c r="M361" s="72">
        <v>0</v>
      </c>
      <c r="N361" s="72"/>
      <c r="O361" s="23">
        <f>ROUND(H361+I361-K361+L361-M361-N361,0)+J361</f>
        <v>4300</v>
      </c>
      <c r="P361" s="393"/>
    </row>
    <row r="362" spans="1:18" ht="26.25" customHeight="1" x14ac:dyDescent="0.25">
      <c r="A362" s="27" t="s">
        <v>272</v>
      </c>
      <c r="C362" s="160" t="s">
        <v>273</v>
      </c>
      <c r="D362" s="444"/>
      <c r="E362" s="394" t="s">
        <v>271</v>
      </c>
      <c r="F362" s="112">
        <v>113</v>
      </c>
      <c r="G362" s="181">
        <v>15</v>
      </c>
      <c r="H362" s="23">
        <v>4120.91</v>
      </c>
      <c r="I362" s="68">
        <f>H362*0.05</f>
        <v>206.0455</v>
      </c>
      <c r="J362" s="68"/>
      <c r="K362" s="72">
        <v>326.95999999999998</v>
      </c>
      <c r="L362" s="73">
        <v>0</v>
      </c>
      <c r="M362" s="72">
        <v>0</v>
      </c>
      <c r="N362" s="72"/>
      <c r="O362" s="23">
        <f>H362+I362-K362+L362-M362-N362+J362</f>
        <v>3999.9955</v>
      </c>
      <c r="P362" s="393"/>
    </row>
    <row r="363" spans="1:18" ht="26.25" customHeight="1" x14ac:dyDescent="0.25">
      <c r="A363" s="27" t="s">
        <v>239</v>
      </c>
      <c r="C363" s="186" t="s">
        <v>274</v>
      </c>
      <c r="D363" s="187"/>
      <c r="E363" s="394" t="s">
        <v>271</v>
      </c>
      <c r="F363" s="112">
        <v>113</v>
      </c>
      <c r="G363" s="189">
        <v>15</v>
      </c>
      <c r="H363" s="23">
        <v>3142.53</v>
      </c>
      <c r="I363" s="68">
        <f>H363*0.05+0.07</f>
        <v>157.19650000000001</v>
      </c>
      <c r="J363" s="68"/>
      <c r="K363" s="72">
        <v>95.405536000000012</v>
      </c>
      <c r="L363" s="73">
        <v>0</v>
      </c>
      <c r="M363" s="72">
        <v>0</v>
      </c>
      <c r="N363" s="72"/>
      <c r="O363" s="23">
        <f>H363+I363-K363+L363-M363-N363+J363+0.05</f>
        <v>3204.3709640000002</v>
      </c>
      <c r="P363" s="309"/>
      <c r="R363" s="31" t="s">
        <v>242</v>
      </c>
    </row>
    <row r="364" spans="1:18" ht="20.25" customHeight="1" thickBot="1" x14ac:dyDescent="0.3">
      <c r="C364" s="424"/>
      <c r="D364" s="442"/>
      <c r="E364" s="400"/>
      <c r="G364" s="396" t="s">
        <v>31</v>
      </c>
      <c r="H364" s="223">
        <f>SUM(H361:H363)</f>
        <v>11713.54</v>
      </c>
      <c r="I364" s="223">
        <f t="shared" ref="I364:O364" si="35">SUM(I361:I363)</f>
        <v>585.74700000000007</v>
      </c>
      <c r="J364" s="223">
        <f>SUM(J361:J363)</f>
        <v>0</v>
      </c>
      <c r="K364" s="223">
        <f t="shared" si="35"/>
        <v>794.96553599999993</v>
      </c>
      <c r="L364" s="223">
        <f t="shared" si="35"/>
        <v>0</v>
      </c>
      <c r="M364" s="223">
        <f t="shared" si="35"/>
        <v>0</v>
      </c>
      <c r="N364" s="223">
        <f>SUM(N361:N363)</f>
        <v>0</v>
      </c>
      <c r="O364" s="223">
        <f t="shared" si="35"/>
        <v>11504.366464000001</v>
      </c>
      <c r="P364" s="425"/>
      <c r="Q364" s="384"/>
    </row>
    <row r="365" spans="1:18" ht="20.25" customHeight="1" x14ac:dyDescent="0.25">
      <c r="C365" s="424"/>
      <c r="D365" s="442"/>
      <c r="E365" s="400"/>
      <c r="F365" s="105"/>
      <c r="G365" s="391"/>
      <c r="H365" s="213"/>
      <c r="I365" s="428"/>
      <c r="J365" s="428"/>
      <c r="K365" s="213"/>
      <c r="L365" s="214"/>
      <c r="M365" s="213"/>
      <c r="N365" s="213"/>
      <c r="O365" s="383"/>
      <c r="P365" s="425"/>
      <c r="Q365" s="384"/>
    </row>
    <row r="366" spans="1:18" ht="15.75" thickBot="1" x14ac:dyDescent="0.3">
      <c r="C366" s="82"/>
      <c r="F366" s="35"/>
      <c r="Q366" s="384"/>
    </row>
    <row r="367" spans="1:18" ht="15.75" thickBot="1" x14ac:dyDescent="0.3">
      <c r="C367" s="82"/>
      <c r="E367" s="480" t="s">
        <v>275</v>
      </c>
      <c r="F367" s="481"/>
      <c r="G367" s="452">
        <v>87</v>
      </c>
      <c r="H367" s="47"/>
      <c r="I367" s="453"/>
      <c r="J367" s="453"/>
      <c r="K367" s="47"/>
      <c r="L367" s="453"/>
      <c r="M367" s="47"/>
      <c r="N367" s="47"/>
      <c r="O367" s="454"/>
      <c r="P367" s="1"/>
      <c r="Q367"/>
    </row>
    <row r="368" spans="1:18" s="48" customFormat="1" ht="15.75" thickBot="1" x14ac:dyDescent="0.3">
      <c r="B368"/>
      <c r="C368" s="82"/>
      <c r="D368"/>
      <c r="E368" s="482" t="s">
        <v>276</v>
      </c>
      <c r="F368" s="483"/>
      <c r="G368" s="483"/>
      <c r="H368" s="455">
        <f t="shared" ref="H368:O368" si="36">+H355+H335+H327+H307+H300+H289+H274+H266+H253+H246+H238+H215+H203+H179+H151+H144+H138+H119+H111+H104+H82+H71+H55+H49+H41+H34+H16+H364</f>
        <v>266427.90516666666</v>
      </c>
      <c r="I368" s="455">
        <f t="shared" si="36"/>
        <v>13321.466258333336</v>
      </c>
      <c r="J368" s="455">
        <f t="shared" si="36"/>
        <v>2889</v>
      </c>
      <c r="K368" s="455">
        <f t="shared" si="36"/>
        <v>11445.774694399999</v>
      </c>
      <c r="L368" s="455">
        <f t="shared" si="36"/>
        <v>2056.2256480000001</v>
      </c>
      <c r="M368" s="455">
        <f t="shared" si="36"/>
        <v>0</v>
      </c>
      <c r="N368" s="455">
        <f t="shared" si="36"/>
        <v>0</v>
      </c>
      <c r="O368" s="455">
        <f t="shared" si="36"/>
        <v>273248.88586059998</v>
      </c>
      <c r="P368" s="1"/>
      <c r="Q368"/>
      <c r="R368"/>
    </row>
    <row r="369" spans="1:19" s="48" customFormat="1" x14ac:dyDescent="0.25">
      <c r="B369"/>
      <c r="C369" s="82"/>
      <c r="D369"/>
      <c r="E369" s="83"/>
      <c r="F369" s="35"/>
      <c r="G369"/>
      <c r="H369"/>
      <c r="I369" s="46"/>
      <c r="J369" s="46"/>
      <c r="K369"/>
      <c r="L369" s="46"/>
      <c r="M369"/>
      <c r="N369"/>
      <c r="O369"/>
      <c r="P369"/>
      <c r="Q369" s="1"/>
      <c r="R369"/>
      <c r="S369"/>
    </row>
    <row r="370" spans="1:19" s="48" customFormat="1" x14ac:dyDescent="0.25">
      <c r="B370"/>
      <c r="C370" s="82"/>
      <c r="D370"/>
      <c r="E370" s="83"/>
      <c r="F370" s="35"/>
      <c r="G370"/>
      <c r="H370"/>
      <c r="I370" s="46"/>
      <c r="J370" s="46"/>
      <c r="K370"/>
      <c r="L370" s="46"/>
      <c r="M370"/>
      <c r="N370"/>
      <c r="O370"/>
      <c r="P370"/>
      <c r="Q370" s="1"/>
      <c r="R370"/>
      <c r="S370"/>
    </row>
    <row r="371" spans="1:19" s="48" customFormat="1" x14ac:dyDescent="0.25">
      <c r="B371"/>
      <c r="C371" s="82"/>
      <c r="D371"/>
      <c r="E371" s="83"/>
      <c r="F371" s="35"/>
      <c r="G371"/>
      <c r="H371"/>
      <c r="I371" s="46"/>
      <c r="J371" s="46"/>
      <c r="K371"/>
      <c r="L371" s="46"/>
      <c r="M371"/>
      <c r="N371"/>
      <c r="O371"/>
      <c r="P371"/>
      <c r="Q371" s="1"/>
      <c r="R371"/>
      <c r="S371"/>
    </row>
    <row r="372" spans="1:19" s="48" customFormat="1" ht="15.75" thickBot="1" x14ac:dyDescent="0.3">
      <c r="B372"/>
      <c r="C372" s="41"/>
      <c r="D372" s="148"/>
      <c r="E372" s="149"/>
      <c r="F372" s="456"/>
      <c r="G372"/>
      <c r="H372"/>
      <c r="I372" s="45"/>
      <c r="J372" s="45"/>
      <c r="K372" s="42"/>
      <c r="L372" s="46"/>
      <c r="M372"/>
      <c r="N372"/>
      <c r="O372"/>
      <c r="P372"/>
      <c r="Q372" s="1"/>
      <c r="R372"/>
      <c r="S372"/>
    </row>
    <row r="373" spans="1:19" s="1" customFormat="1" x14ac:dyDescent="0.25">
      <c r="A373"/>
      <c r="B373"/>
      <c r="C373" s="463" t="s">
        <v>32</v>
      </c>
      <c r="D373" s="463"/>
      <c r="E373" s="463"/>
      <c r="F373" s="463"/>
      <c r="G373" s="463"/>
      <c r="I373" s="464" t="s">
        <v>33</v>
      </c>
      <c r="J373" s="464"/>
      <c r="K373" s="464"/>
      <c r="L373"/>
      <c r="M373"/>
      <c r="N373"/>
      <c r="O373" s="464" t="s">
        <v>34</v>
      </c>
      <c r="P373" s="464"/>
      <c r="R373"/>
      <c r="S373"/>
    </row>
    <row r="374" spans="1:19" s="48" customFormat="1" x14ac:dyDescent="0.25">
      <c r="B374"/>
      <c r="C374" s="463" t="s">
        <v>35</v>
      </c>
      <c r="D374" s="463"/>
      <c r="E374" s="463"/>
      <c r="F374" s="463"/>
      <c r="G374" s="463"/>
      <c r="H374" s="463" t="s">
        <v>36</v>
      </c>
      <c r="I374" s="463"/>
      <c r="J374" s="463"/>
      <c r="K374" s="463"/>
      <c r="L374" s="463"/>
      <c r="M374"/>
      <c r="N374"/>
      <c r="O374" s="463" t="s">
        <v>37</v>
      </c>
      <c r="P374" s="463"/>
      <c r="Q374" s="1"/>
      <c r="R374"/>
      <c r="S374"/>
    </row>
    <row r="375" spans="1:19" s="48" customFormat="1" x14ac:dyDescent="0.25">
      <c r="B375"/>
      <c r="C375" s="82"/>
      <c r="D375"/>
      <c r="E375" s="83"/>
      <c r="F375" s="35"/>
      <c r="G375"/>
      <c r="H375"/>
      <c r="I375" s="46"/>
      <c r="J375" s="46"/>
      <c r="K375"/>
      <c r="L375" s="46"/>
      <c r="M375"/>
      <c r="N375"/>
      <c r="O375" s="433"/>
      <c r="P375"/>
      <c r="Q375" s="1"/>
      <c r="R375"/>
      <c r="S375"/>
    </row>
    <row r="376" spans="1:19" s="48" customFormat="1" x14ac:dyDescent="0.25">
      <c r="B376"/>
      <c r="C376" s="82"/>
      <c r="D376"/>
      <c r="E376" s="83"/>
      <c r="F376" s="35"/>
      <c r="G376"/>
      <c r="H376"/>
      <c r="I376" s="46"/>
      <c r="J376" s="46"/>
      <c r="K376"/>
      <c r="L376" s="46"/>
      <c r="M376"/>
      <c r="N376"/>
      <c r="O376" s="433"/>
      <c r="P376"/>
      <c r="Q376" s="1"/>
      <c r="R376"/>
      <c r="S376"/>
    </row>
    <row r="377" spans="1:19" s="48" customFormat="1" x14ac:dyDescent="0.25">
      <c r="B377"/>
      <c r="C377" s="82"/>
      <c r="D377"/>
      <c r="E377" s="83"/>
      <c r="F377" s="35"/>
      <c r="G377"/>
      <c r="H377"/>
      <c r="I377" s="46"/>
      <c r="J377" s="46"/>
      <c r="K377"/>
      <c r="L377" s="46"/>
      <c r="M377"/>
      <c r="N377"/>
      <c r="O377" s="433"/>
      <c r="P377"/>
      <c r="Q377" s="1"/>
      <c r="R377"/>
      <c r="S377"/>
    </row>
    <row r="378" spans="1:19" s="48" customFormat="1" x14ac:dyDescent="0.25">
      <c r="B378"/>
      <c r="C378" s="82"/>
      <c r="D378"/>
      <c r="E378" s="83"/>
      <c r="F378" s="35"/>
      <c r="G378"/>
      <c r="H378"/>
      <c r="I378" s="46"/>
      <c r="J378" s="46"/>
      <c r="K378"/>
      <c r="L378" s="46"/>
      <c r="M378"/>
      <c r="N378"/>
      <c r="O378" s="336"/>
      <c r="P378"/>
      <c r="Q378" s="1"/>
      <c r="R378"/>
      <c r="S378"/>
    </row>
    <row r="379" spans="1:19" s="48" customFormat="1" x14ac:dyDescent="0.25">
      <c r="B379"/>
      <c r="C379" s="82"/>
      <c r="D379"/>
      <c r="E379" s="83"/>
      <c r="F379" s="35"/>
      <c r="G379"/>
      <c r="H379"/>
      <c r="I379" s="46"/>
      <c r="J379" s="46"/>
      <c r="K379"/>
      <c r="L379" s="46"/>
      <c r="M379"/>
      <c r="N379"/>
      <c r="O379" s="433"/>
      <c r="P379"/>
      <c r="Q379" s="1"/>
      <c r="R379"/>
      <c r="S379"/>
    </row>
    <row r="380" spans="1:19" s="48" customFormat="1" x14ac:dyDescent="0.25">
      <c r="B380"/>
      <c r="C380" s="82"/>
      <c r="D380"/>
      <c r="E380" s="83"/>
      <c r="F380" s="35"/>
      <c r="G380"/>
      <c r="H380"/>
      <c r="I380" s="46"/>
      <c r="J380" s="46"/>
      <c r="K380"/>
      <c r="L380" s="46"/>
      <c r="M380"/>
      <c r="N380"/>
      <c r="O380" s="457"/>
      <c r="P380"/>
      <c r="Q380" s="1"/>
      <c r="R380"/>
      <c r="S380"/>
    </row>
    <row r="381" spans="1:19" s="48" customFormat="1" x14ac:dyDescent="0.25">
      <c r="B381"/>
      <c r="C381" s="82"/>
      <c r="D381"/>
      <c r="E381" s="83"/>
      <c r="F381" s="35"/>
      <c r="G381"/>
      <c r="H381"/>
      <c r="I381" s="46"/>
      <c r="J381" s="46"/>
      <c r="K381"/>
      <c r="L381" s="46"/>
      <c r="M381"/>
      <c r="N381"/>
      <c r="O381" s="379"/>
      <c r="P381"/>
      <c r="Q381" s="1"/>
      <c r="R381"/>
      <c r="S381"/>
    </row>
    <row r="382" spans="1:19" s="1" customFormat="1" x14ac:dyDescent="0.25">
      <c r="B382"/>
      <c r="C382" s="82"/>
      <c r="D382"/>
      <c r="E382" s="83"/>
      <c r="F382" s="35"/>
      <c r="G382"/>
      <c r="H382"/>
      <c r="I382" s="46"/>
      <c r="J382" s="46"/>
      <c r="K382"/>
      <c r="L382" s="46"/>
      <c r="M382"/>
      <c r="N382"/>
      <c r="O382" s="213"/>
      <c r="P382"/>
      <c r="R382"/>
      <c r="S382"/>
    </row>
    <row r="383" spans="1:19" s="1" customFormat="1" x14ac:dyDescent="0.25">
      <c r="B383"/>
      <c r="C383"/>
      <c r="D383"/>
      <c r="E383" s="83"/>
      <c r="F383"/>
      <c r="G383"/>
      <c r="H383"/>
      <c r="I383" s="46"/>
      <c r="J383" s="46"/>
      <c r="K383"/>
      <c r="L383" s="46"/>
      <c r="M383"/>
      <c r="N383"/>
      <c r="O383" s="213"/>
      <c r="P383"/>
      <c r="R383"/>
      <c r="S383"/>
    </row>
    <row r="386" spans="2:19" s="1" customFormat="1" x14ac:dyDescent="0.25">
      <c r="B386"/>
      <c r="C386"/>
      <c r="D386"/>
      <c r="E386" s="83"/>
      <c r="F386"/>
      <c r="G386"/>
      <c r="H386"/>
      <c r="I386" s="46"/>
      <c r="J386" s="46"/>
      <c r="K386"/>
      <c r="L386" s="46"/>
      <c r="M386"/>
      <c r="N386"/>
      <c r="O386" s="26"/>
      <c r="P386"/>
      <c r="R386"/>
      <c r="S386"/>
    </row>
  </sheetData>
  <mergeCells count="138">
    <mergeCell ref="C373:G373"/>
    <mergeCell ref="I373:K373"/>
    <mergeCell ref="O373:P373"/>
    <mergeCell ref="C374:G374"/>
    <mergeCell ref="H374:L374"/>
    <mergeCell ref="O374:P374"/>
    <mergeCell ref="C348:P348"/>
    <mergeCell ref="C349:P349"/>
    <mergeCell ref="C351:P351"/>
    <mergeCell ref="C358:P358"/>
    <mergeCell ref="E367:F367"/>
    <mergeCell ref="E368:G368"/>
    <mergeCell ref="C329:P329"/>
    <mergeCell ref="C341:G341"/>
    <mergeCell ref="I341:K341"/>
    <mergeCell ref="O341:P341"/>
    <mergeCell ref="C342:G342"/>
    <mergeCell ref="H342:L342"/>
    <mergeCell ref="O342:P342"/>
    <mergeCell ref="C311:G311"/>
    <mergeCell ref="H311:L311"/>
    <mergeCell ref="O311:P311"/>
    <mergeCell ref="C312:P312"/>
    <mergeCell ref="C313:P313"/>
    <mergeCell ref="C315:P315"/>
    <mergeCell ref="C281:P281"/>
    <mergeCell ref="C282:P282"/>
    <mergeCell ref="C284:P284"/>
    <mergeCell ref="C296:P296"/>
    <mergeCell ref="P302:P303"/>
    <mergeCell ref="C310:G310"/>
    <mergeCell ref="I310:K310"/>
    <mergeCell ref="O310:P310"/>
    <mergeCell ref="C278:G278"/>
    <mergeCell ref="I278:K278"/>
    <mergeCell ref="O278:P278"/>
    <mergeCell ref="C279:G279"/>
    <mergeCell ref="H279:L279"/>
    <mergeCell ref="O279:P279"/>
    <mergeCell ref="C258:P258"/>
    <mergeCell ref="C259:P259"/>
    <mergeCell ref="E260:N260"/>
    <mergeCell ref="C262:P262"/>
    <mergeCell ref="C269:O269"/>
    <mergeCell ref="P270:P271"/>
    <mergeCell ref="C256:G256"/>
    <mergeCell ref="I256:K256"/>
    <mergeCell ref="O256:P256"/>
    <mergeCell ref="C257:G257"/>
    <mergeCell ref="H257:L257"/>
    <mergeCell ref="O257:P257"/>
    <mergeCell ref="B227:P227"/>
    <mergeCell ref="C228:P228"/>
    <mergeCell ref="C230:O230"/>
    <mergeCell ref="P231:P232"/>
    <mergeCell ref="C241:P241"/>
    <mergeCell ref="C248:P248"/>
    <mergeCell ref="P199:P200"/>
    <mergeCell ref="C206:P206"/>
    <mergeCell ref="C220:G220"/>
    <mergeCell ref="I220:K220"/>
    <mergeCell ref="O220:P220"/>
    <mergeCell ref="C221:G221"/>
    <mergeCell ref="H221:L221"/>
    <mergeCell ref="O221:P221"/>
    <mergeCell ref="C184:G184"/>
    <mergeCell ref="H184:L184"/>
    <mergeCell ref="O184:P184"/>
    <mergeCell ref="C194:P194"/>
    <mergeCell ref="C195:P195"/>
    <mergeCell ref="C198:O198"/>
    <mergeCell ref="C161:P161"/>
    <mergeCell ref="C162:P162"/>
    <mergeCell ref="C164:O164"/>
    <mergeCell ref="P165:P166"/>
    <mergeCell ref="C183:G183"/>
    <mergeCell ref="I183:K183"/>
    <mergeCell ref="O183:P183"/>
    <mergeCell ref="C157:G157"/>
    <mergeCell ref="I157:K157"/>
    <mergeCell ref="O157:P157"/>
    <mergeCell ref="C158:G158"/>
    <mergeCell ref="H158:L158"/>
    <mergeCell ref="O158:P158"/>
    <mergeCell ref="C128:P128"/>
    <mergeCell ref="C129:P129"/>
    <mergeCell ref="C131:M131"/>
    <mergeCell ref="P131:P132"/>
    <mergeCell ref="C140:M140"/>
    <mergeCell ref="C146:O146"/>
    <mergeCell ref="P146:P147"/>
    <mergeCell ref="C125:G125"/>
    <mergeCell ref="I125:K125"/>
    <mergeCell ref="O125:P125"/>
    <mergeCell ref="C126:G126"/>
    <mergeCell ref="H126:L126"/>
    <mergeCell ref="O126:P126"/>
    <mergeCell ref="C94:P94"/>
    <mergeCell ref="C95:P95"/>
    <mergeCell ref="C97:O97"/>
    <mergeCell ref="P97:P98"/>
    <mergeCell ref="C106:O106"/>
    <mergeCell ref="C115:O115"/>
    <mergeCell ref="C73:O73"/>
    <mergeCell ref="C88:G88"/>
    <mergeCell ref="I88:K88"/>
    <mergeCell ref="O88:P88"/>
    <mergeCell ref="C89:G89"/>
    <mergeCell ref="H89:L89"/>
    <mergeCell ref="O89:P89"/>
    <mergeCell ref="C59:G59"/>
    <mergeCell ref="H59:L59"/>
    <mergeCell ref="O59:P59"/>
    <mergeCell ref="C61:P61"/>
    <mergeCell ref="C62:P62"/>
    <mergeCell ref="C64:O64"/>
    <mergeCell ref="P64:P65"/>
    <mergeCell ref="C50:O50"/>
    <mergeCell ref="C58:G58"/>
    <mergeCell ref="I58:K58"/>
    <mergeCell ref="O58:P58"/>
    <mergeCell ref="C22:G22"/>
    <mergeCell ref="H22:L22"/>
    <mergeCell ref="O22:P22"/>
    <mergeCell ref="C26:P26"/>
    <mergeCell ref="C27:P27"/>
    <mergeCell ref="C29:O29"/>
    <mergeCell ref="P29:P30"/>
    <mergeCell ref="C1:P1"/>
    <mergeCell ref="C2:P2"/>
    <mergeCell ref="C4:O4"/>
    <mergeCell ref="P4:P5"/>
    <mergeCell ref="C21:G21"/>
    <mergeCell ref="I21:K21"/>
    <mergeCell ref="O21:P21"/>
    <mergeCell ref="C36:O36"/>
    <mergeCell ref="C42:M42"/>
    <mergeCell ref="P42:P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DIC</vt:lpstr>
      <vt:lpstr>'1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2020-03-09T05:10:54Z</dcterms:created>
  <dcterms:modified xsi:type="dcterms:W3CDTF">2020-03-09T05:35:54Z</dcterms:modified>
</cp:coreProperties>
</file>