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79288F0F-8039-4685-AE5D-B7234C9325B1}" xr6:coauthVersionLast="47" xr6:coauthVersionMax="47" xr10:uidLastSave="{00000000-0000-0000-0000-000000000000}"/>
  <bookViews>
    <workbookView xWindow="-120" yWindow="-120" windowWidth="20730" windowHeight="11160" xr2:uid="{6EB63CA5-BD7D-4776-BC4F-4AD08F01637C}"/>
  </bookViews>
  <sheets>
    <sheet name="2 SEP" sheetId="1" r:id="rId1"/>
  </sheets>
  <externalReferences>
    <externalReference r:id="rId2"/>
  </externalReferences>
  <definedNames>
    <definedName name="_xlnm.Print_Area" localSheetId="0">'2 SEP'!$B$1:$R$369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6" i="1" l="1"/>
  <c r="O356" i="1"/>
  <c r="N356" i="1"/>
  <c r="M356" i="1"/>
  <c r="L356" i="1"/>
  <c r="I356" i="1"/>
  <c r="H356" i="1"/>
  <c r="K355" i="1"/>
  <c r="Q355" i="1" s="1"/>
  <c r="I355" i="1"/>
  <c r="K354" i="1"/>
  <c r="Q354" i="1" s="1"/>
  <c r="I354" i="1"/>
  <c r="K353" i="1"/>
  <c r="K356" i="1" s="1"/>
  <c r="I353" i="1"/>
  <c r="P347" i="1"/>
  <c r="O347" i="1"/>
  <c r="O360" i="1" s="1"/>
  <c r="N347" i="1"/>
  <c r="N360" i="1" s="1"/>
  <c r="M347" i="1"/>
  <c r="M360" i="1" s="1"/>
  <c r="L347" i="1"/>
  <c r="I347" i="1"/>
  <c r="H347" i="1"/>
  <c r="K346" i="1"/>
  <c r="Q346" i="1" s="1"/>
  <c r="Q347" i="1" s="1"/>
  <c r="I346" i="1"/>
  <c r="Q326" i="1"/>
  <c r="P326" i="1"/>
  <c r="P360" i="1" s="1"/>
  <c r="O326" i="1"/>
  <c r="N326" i="1"/>
  <c r="M326" i="1"/>
  <c r="L326" i="1"/>
  <c r="K326" i="1"/>
  <c r="H326" i="1"/>
  <c r="Q324" i="1"/>
  <c r="K324" i="1"/>
  <c r="J324" i="1"/>
  <c r="J326" i="1" s="1"/>
  <c r="I324" i="1"/>
  <c r="I326" i="1" s="1"/>
  <c r="Q323" i="1"/>
  <c r="K323" i="1"/>
  <c r="P318" i="1"/>
  <c r="O318" i="1"/>
  <c r="N318" i="1"/>
  <c r="M318" i="1"/>
  <c r="L318" i="1"/>
  <c r="I318" i="1"/>
  <c r="H318" i="1"/>
  <c r="K317" i="1"/>
  <c r="Q317" i="1" s="1"/>
  <c r="I317" i="1"/>
  <c r="K316" i="1"/>
  <c r="J316" i="1" s="1"/>
  <c r="I316" i="1"/>
  <c r="K315" i="1"/>
  <c r="Q315" i="1" s="1"/>
  <c r="I315" i="1"/>
  <c r="K314" i="1"/>
  <c r="J314" i="1" s="1"/>
  <c r="I314" i="1"/>
  <c r="K313" i="1"/>
  <c r="Q313" i="1" s="1"/>
  <c r="I313" i="1"/>
  <c r="Q295" i="1"/>
  <c r="P295" i="1"/>
  <c r="O295" i="1"/>
  <c r="N295" i="1"/>
  <c r="M295" i="1"/>
  <c r="L295" i="1"/>
  <c r="K295" i="1"/>
  <c r="J295" i="1"/>
  <c r="I295" i="1"/>
  <c r="H295" i="1"/>
  <c r="Q294" i="1"/>
  <c r="K294" i="1"/>
  <c r="P284" i="1"/>
  <c r="O284" i="1"/>
  <c r="N284" i="1"/>
  <c r="M284" i="1"/>
  <c r="L284" i="1"/>
  <c r="H283" i="1"/>
  <c r="K283" i="1" s="1"/>
  <c r="Q282" i="1"/>
  <c r="K282" i="1"/>
  <c r="K284" i="1" s="1"/>
  <c r="J282" i="1"/>
  <c r="J284" i="1" s="1"/>
  <c r="I282" i="1"/>
  <c r="I284" i="1" s="1"/>
  <c r="P269" i="1"/>
  <c r="O269" i="1"/>
  <c r="N269" i="1"/>
  <c r="M269" i="1"/>
  <c r="L269" i="1"/>
  <c r="K269" i="1"/>
  <c r="J269" i="1"/>
  <c r="I269" i="1"/>
  <c r="H269" i="1"/>
  <c r="Q268" i="1"/>
  <c r="Q269" i="1" s="1"/>
  <c r="K268" i="1"/>
  <c r="H268" i="1"/>
  <c r="P261" i="1"/>
  <c r="O261" i="1"/>
  <c r="N261" i="1"/>
  <c r="M261" i="1"/>
  <c r="L261" i="1"/>
  <c r="J261" i="1"/>
  <c r="I261" i="1"/>
  <c r="H261" i="1"/>
  <c r="K260" i="1"/>
  <c r="K261" i="1" s="1"/>
  <c r="P248" i="1"/>
  <c r="O248" i="1"/>
  <c r="N248" i="1"/>
  <c r="M248" i="1"/>
  <c r="L248" i="1"/>
  <c r="J248" i="1"/>
  <c r="I248" i="1"/>
  <c r="K246" i="1"/>
  <c r="K248" i="1" s="1"/>
  <c r="H246" i="1"/>
  <c r="H248" i="1" s="1"/>
  <c r="P241" i="1"/>
  <c r="O241" i="1"/>
  <c r="N241" i="1"/>
  <c r="M241" i="1"/>
  <c r="L241" i="1"/>
  <c r="J241" i="1"/>
  <c r="I241" i="1"/>
  <c r="H241" i="1"/>
  <c r="Q240" i="1"/>
  <c r="K240" i="1"/>
  <c r="K239" i="1"/>
  <c r="Q239" i="1" s="1"/>
  <c r="Q241" i="1" s="1"/>
  <c r="H239" i="1"/>
  <c r="P233" i="1"/>
  <c r="O233" i="1"/>
  <c r="N233" i="1"/>
  <c r="M233" i="1"/>
  <c r="L233" i="1"/>
  <c r="H233" i="1"/>
  <c r="Q232" i="1"/>
  <c r="K232" i="1"/>
  <c r="J232" i="1"/>
  <c r="I232" i="1"/>
  <c r="I231" i="1"/>
  <c r="I233" i="1" s="1"/>
  <c r="H231" i="1"/>
  <c r="K230" i="1"/>
  <c r="Q230" i="1" s="1"/>
  <c r="J230" i="1"/>
  <c r="I230" i="1"/>
  <c r="P200" i="1"/>
  <c r="O200" i="1"/>
  <c r="N200" i="1"/>
  <c r="M200" i="1"/>
  <c r="L200" i="1"/>
  <c r="H200" i="1"/>
  <c r="Q199" i="1"/>
  <c r="K199" i="1"/>
  <c r="J199" i="1"/>
  <c r="I199" i="1"/>
  <c r="Q198" i="1"/>
  <c r="K198" i="1"/>
  <c r="J198" i="1"/>
  <c r="I198" i="1"/>
  <c r="I200" i="1" s="1"/>
  <c r="Q197" i="1"/>
  <c r="K197" i="1"/>
  <c r="K196" i="1"/>
  <c r="Q196" i="1" s="1"/>
  <c r="Q200" i="1" s="1"/>
  <c r="I196" i="1"/>
  <c r="P172" i="1"/>
  <c r="O172" i="1"/>
  <c r="N172" i="1"/>
  <c r="M172" i="1"/>
  <c r="K171" i="1"/>
  <c r="J171" i="1"/>
  <c r="H171" i="1"/>
  <c r="Q171" i="1" s="1"/>
  <c r="L170" i="1"/>
  <c r="K170" i="1"/>
  <c r="J170" i="1" s="1"/>
  <c r="H170" i="1"/>
  <c r="I170" i="1" s="1"/>
  <c r="Q169" i="1"/>
  <c r="K169" i="1"/>
  <c r="J169" i="1" s="1"/>
  <c r="K168" i="1"/>
  <c r="Q168" i="1" s="1"/>
  <c r="H168" i="1"/>
  <c r="L167" i="1"/>
  <c r="L172" i="1" s="1"/>
  <c r="H167" i="1"/>
  <c r="I167" i="1" s="1"/>
  <c r="I172" i="1" s="1"/>
  <c r="L166" i="1"/>
  <c r="K166" i="1"/>
  <c r="Q166" i="1" s="1"/>
  <c r="J166" i="1"/>
  <c r="I166" i="1"/>
  <c r="H166" i="1"/>
  <c r="K165" i="1"/>
  <c r="Q165" i="1" s="1"/>
  <c r="I165" i="1"/>
  <c r="K164" i="1"/>
  <c r="Q164" i="1" s="1"/>
  <c r="I164" i="1"/>
  <c r="K163" i="1"/>
  <c r="Q163" i="1" s="1"/>
  <c r="I163" i="1"/>
  <c r="P146" i="1"/>
  <c r="O146" i="1"/>
  <c r="N146" i="1"/>
  <c r="M146" i="1"/>
  <c r="L146" i="1"/>
  <c r="I146" i="1"/>
  <c r="H146" i="1"/>
  <c r="K144" i="1"/>
  <c r="K146" i="1" s="1"/>
  <c r="J144" i="1"/>
  <c r="J146" i="1" s="1"/>
  <c r="I144" i="1"/>
  <c r="Q139" i="1"/>
  <c r="P139" i="1"/>
  <c r="O139" i="1"/>
  <c r="N139" i="1"/>
  <c r="M139" i="1"/>
  <c r="L139" i="1"/>
  <c r="K139" i="1"/>
  <c r="J139" i="1"/>
  <c r="I139" i="1"/>
  <c r="H139" i="1"/>
  <c r="Q138" i="1"/>
  <c r="K138" i="1"/>
  <c r="P133" i="1"/>
  <c r="O133" i="1"/>
  <c r="N133" i="1"/>
  <c r="M133" i="1"/>
  <c r="L133" i="1"/>
  <c r="J133" i="1"/>
  <c r="I133" i="1"/>
  <c r="H133" i="1"/>
  <c r="K131" i="1"/>
  <c r="Q131" i="1" s="1"/>
  <c r="Q130" i="1"/>
  <c r="Q133" i="1" s="1"/>
  <c r="K130" i="1"/>
  <c r="K133" i="1" s="1"/>
  <c r="P111" i="1"/>
  <c r="O111" i="1"/>
  <c r="N111" i="1"/>
  <c r="M111" i="1"/>
  <c r="L111" i="1"/>
  <c r="H110" i="1"/>
  <c r="H109" i="1"/>
  <c r="I109" i="1" s="1"/>
  <c r="I111" i="1" s="1"/>
  <c r="P104" i="1"/>
  <c r="O104" i="1"/>
  <c r="N104" i="1"/>
  <c r="M104" i="1"/>
  <c r="L104" i="1"/>
  <c r="Q103" i="1"/>
  <c r="K103" i="1"/>
  <c r="J103" i="1" s="1"/>
  <c r="I103" i="1"/>
  <c r="H102" i="1"/>
  <c r="Q101" i="1"/>
  <c r="K101" i="1"/>
  <c r="J101" i="1"/>
  <c r="I101" i="1"/>
  <c r="Q100" i="1"/>
  <c r="K100" i="1"/>
  <c r="J100" i="1"/>
  <c r="I100" i="1"/>
  <c r="P82" i="1"/>
  <c r="O82" i="1"/>
  <c r="N82" i="1"/>
  <c r="M82" i="1"/>
  <c r="L82" i="1"/>
  <c r="H82" i="1"/>
  <c r="Q81" i="1"/>
  <c r="K81" i="1"/>
  <c r="K80" i="1"/>
  <c r="J80" i="1"/>
  <c r="I80" i="1"/>
  <c r="H80" i="1"/>
  <c r="Q80" i="1" s="1"/>
  <c r="K79" i="1"/>
  <c r="Q79" i="1" s="1"/>
  <c r="I79" i="1"/>
  <c r="K78" i="1"/>
  <c r="Q78" i="1" s="1"/>
  <c r="I78" i="1"/>
  <c r="K77" i="1"/>
  <c r="Q77" i="1" s="1"/>
  <c r="Q76" i="1"/>
  <c r="Q82" i="1" s="1"/>
  <c r="K76" i="1"/>
  <c r="J76" i="1"/>
  <c r="I76" i="1"/>
  <c r="I82" i="1" s="1"/>
  <c r="P71" i="1"/>
  <c r="O71" i="1"/>
  <c r="N71" i="1"/>
  <c r="M71" i="1"/>
  <c r="L71" i="1"/>
  <c r="K71" i="1"/>
  <c r="H71" i="1"/>
  <c r="Q70" i="1"/>
  <c r="K70" i="1"/>
  <c r="K69" i="1"/>
  <c r="Q69" i="1" s="1"/>
  <c r="Q68" i="1"/>
  <c r="K68" i="1"/>
  <c r="J68" i="1" s="1"/>
  <c r="I68" i="1"/>
  <c r="Q67" i="1"/>
  <c r="Q71" i="1" s="1"/>
  <c r="K67" i="1"/>
  <c r="J67" i="1" s="1"/>
  <c r="J71" i="1" s="1"/>
  <c r="I67" i="1"/>
  <c r="I71" i="1" s="1"/>
  <c r="P55" i="1"/>
  <c r="O55" i="1"/>
  <c r="N55" i="1"/>
  <c r="M55" i="1"/>
  <c r="L55" i="1"/>
  <c r="K54" i="1"/>
  <c r="Q54" i="1" s="1"/>
  <c r="I53" i="1"/>
  <c r="I55" i="1" s="1"/>
  <c r="H53" i="1"/>
  <c r="P49" i="1"/>
  <c r="O49" i="1"/>
  <c r="N49" i="1"/>
  <c r="M49" i="1"/>
  <c r="L49" i="1"/>
  <c r="H49" i="1"/>
  <c r="Q48" i="1"/>
  <c r="K48" i="1"/>
  <c r="J48" i="1"/>
  <c r="I48" i="1"/>
  <c r="Q47" i="1"/>
  <c r="K47" i="1"/>
  <c r="K46" i="1"/>
  <c r="J46" i="1" s="1"/>
  <c r="H46" i="1"/>
  <c r="I46" i="1" s="1"/>
  <c r="Q45" i="1"/>
  <c r="K45" i="1"/>
  <c r="K49" i="1" s="1"/>
  <c r="I45" i="1"/>
  <c r="P41" i="1"/>
  <c r="O41" i="1"/>
  <c r="N41" i="1"/>
  <c r="M41" i="1"/>
  <c r="L41" i="1"/>
  <c r="H41" i="1"/>
  <c r="I40" i="1"/>
  <c r="H40" i="1"/>
  <c r="K39" i="1"/>
  <c r="J39" i="1"/>
  <c r="I39" i="1"/>
  <c r="P34" i="1"/>
  <c r="O34" i="1"/>
  <c r="N34" i="1"/>
  <c r="M34" i="1"/>
  <c r="L34" i="1"/>
  <c r="H34" i="1"/>
  <c r="K33" i="1"/>
  <c r="Q33" i="1" s="1"/>
  <c r="I33" i="1"/>
  <c r="K32" i="1"/>
  <c r="K34" i="1" s="1"/>
  <c r="I32" i="1"/>
  <c r="C30" i="1"/>
  <c r="C37" i="1" s="1"/>
  <c r="C43" i="1" s="1"/>
  <c r="C51" i="1" s="1"/>
  <c r="C65" i="1" s="1"/>
  <c r="C74" i="1" s="1"/>
  <c r="C98" i="1" s="1"/>
  <c r="C107" i="1" s="1"/>
  <c r="C128" i="1" s="1"/>
  <c r="C136" i="1" s="1"/>
  <c r="C142" i="1" s="1"/>
  <c r="C161" i="1" s="1"/>
  <c r="C194" i="1" s="1"/>
  <c r="C228" i="1" s="1"/>
  <c r="P16" i="1"/>
  <c r="O16" i="1"/>
  <c r="N16" i="1"/>
  <c r="M16" i="1"/>
  <c r="L16" i="1"/>
  <c r="Q15" i="1"/>
  <c r="K15" i="1"/>
  <c r="J15" i="1" s="1"/>
  <c r="I15" i="1"/>
  <c r="Q14" i="1"/>
  <c r="K14" i="1"/>
  <c r="J14" i="1" s="1"/>
  <c r="I14" i="1"/>
  <c r="Q13" i="1"/>
  <c r="K13" i="1"/>
  <c r="J13" i="1" s="1"/>
  <c r="I13" i="1"/>
  <c r="Q12" i="1"/>
  <c r="K12" i="1"/>
  <c r="J12" i="1" s="1"/>
  <c r="I12" i="1"/>
  <c r="Q11" i="1"/>
  <c r="K11" i="1"/>
  <c r="J11" i="1" s="1"/>
  <c r="I11" i="1"/>
  <c r="H10" i="1"/>
  <c r="Q9" i="1"/>
  <c r="K9" i="1"/>
  <c r="J9" i="1"/>
  <c r="I9" i="1"/>
  <c r="Q8" i="1"/>
  <c r="K8" i="1"/>
  <c r="J8" i="1"/>
  <c r="I8" i="1"/>
  <c r="Q7" i="1"/>
  <c r="K7" i="1"/>
  <c r="J7" i="1"/>
  <c r="I7" i="1"/>
  <c r="I49" i="1" l="1"/>
  <c r="Q40" i="1"/>
  <c r="Q110" i="1"/>
  <c r="C258" i="1"/>
  <c r="C237" i="1"/>
  <c r="K16" i="1"/>
  <c r="L360" i="1"/>
  <c r="I104" i="1"/>
  <c r="I360" i="1" s="1"/>
  <c r="Q102" i="1"/>
  <c r="Q104" i="1" s="1"/>
  <c r="Q32" i="1"/>
  <c r="Q34" i="1" s="1"/>
  <c r="Q46" i="1"/>
  <c r="Q49" i="1" s="1"/>
  <c r="Q39" i="1"/>
  <c r="J45" i="1"/>
  <c r="J49" i="1" s="1"/>
  <c r="H55" i="1"/>
  <c r="Q144" i="1"/>
  <c r="Q146" i="1" s="1"/>
  <c r="Q170" i="1"/>
  <c r="K231" i="1"/>
  <c r="J231" i="1" s="1"/>
  <c r="J233" i="1" s="1"/>
  <c r="Q260" i="1"/>
  <c r="Q261" i="1" s="1"/>
  <c r="Q283" i="1"/>
  <c r="Q284" i="1" s="1"/>
  <c r="Q314" i="1"/>
  <c r="Q318" i="1" s="1"/>
  <c r="Q316" i="1"/>
  <c r="K318" i="1"/>
  <c r="K347" i="1"/>
  <c r="J33" i="1"/>
  <c r="J78" i="1"/>
  <c r="J82" i="1" s="1"/>
  <c r="K109" i="1"/>
  <c r="J164" i="1"/>
  <c r="K167" i="1"/>
  <c r="J167" i="1" s="1"/>
  <c r="J196" i="1"/>
  <c r="J200" i="1" s="1"/>
  <c r="K200" i="1"/>
  <c r="K241" i="1"/>
  <c r="H284" i="1"/>
  <c r="J353" i="1"/>
  <c r="J355" i="1"/>
  <c r="K82" i="1"/>
  <c r="J313" i="1"/>
  <c r="J318" i="1" s="1"/>
  <c r="J315" i="1"/>
  <c r="J317" i="1"/>
  <c r="J346" i="1"/>
  <c r="J347" i="1" s="1"/>
  <c r="I10" i="1"/>
  <c r="H16" i="1"/>
  <c r="I102" i="1"/>
  <c r="H104" i="1"/>
  <c r="Q167" i="1"/>
  <c r="Q172" i="1" s="1"/>
  <c r="Q246" i="1"/>
  <c r="Q248" i="1" s="1"/>
  <c r="Q353" i="1"/>
  <c r="Q356" i="1" s="1"/>
  <c r="K40" i="1"/>
  <c r="J40" i="1" s="1"/>
  <c r="K53" i="1"/>
  <c r="K110" i="1"/>
  <c r="K10" i="1"/>
  <c r="J10" i="1" s="1"/>
  <c r="J32" i="1"/>
  <c r="J79" i="1"/>
  <c r="K102" i="1"/>
  <c r="J163" i="1"/>
  <c r="J165" i="1"/>
  <c r="J168" i="1"/>
  <c r="H172" i="1"/>
  <c r="J354" i="1"/>
  <c r="H111" i="1"/>
  <c r="H360" i="1" s="1"/>
  <c r="Q10" i="1" l="1"/>
  <c r="Q16" i="1" s="1"/>
  <c r="K172" i="1"/>
  <c r="K360" i="1" s="1"/>
  <c r="Q231" i="1"/>
  <c r="Q233" i="1" s="1"/>
  <c r="Q360" i="1" s="1"/>
  <c r="C266" i="1"/>
  <c r="C280" i="1" s="1"/>
  <c r="C244" i="1"/>
  <c r="K233" i="1"/>
  <c r="K41" i="1"/>
  <c r="K55" i="1"/>
  <c r="J53" i="1"/>
  <c r="J55" i="1" s="1"/>
  <c r="J172" i="1"/>
  <c r="J360" i="1" s="1"/>
  <c r="K104" i="1"/>
  <c r="J102" i="1"/>
  <c r="J104" i="1" s="1"/>
  <c r="Q53" i="1"/>
  <c r="Q55" i="1" s="1"/>
  <c r="Q41" i="1"/>
  <c r="J356" i="1"/>
  <c r="Q109" i="1"/>
  <c r="Q111" i="1" s="1"/>
  <c r="K111" i="1"/>
  <c r="J109" i="1"/>
  <c r="J111" i="1" s="1"/>
  <c r="C292" i="1" l="1"/>
  <c r="C311" i="1"/>
  <c r="C321" i="1" s="1"/>
  <c r="C351" i="1" l="1"/>
  <c r="C344" i="1"/>
</calcChain>
</file>

<file path=xl/sharedStrings.xml><?xml version="1.0" encoding="utf-8"?>
<sst xmlns="http://schemas.openxmlformats.org/spreadsheetml/2006/main" count="751" uniqueCount="246">
  <si>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</si>
  <si>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</si>
  <si>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</si>
  <si>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</si>
  <si>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</si>
  <si>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</si>
  <si>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SEPTIEMBRE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</si>
  <si>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</si>
  <si>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</si>
  <si>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</si>
  <si>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</si>
  <si>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</si>
  <si>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</si>
  <si>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</si>
  <si>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</si>
  <si>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</si>
  <si>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</si>
  <si>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</si>
  <si>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</si>
  <si>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</si>
  <si>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</si>
  <si>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</si>
  <si>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</si>
  <si>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</si>
  <si>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</si>
  <si>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</si>
  <si>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</si>
  <si>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</si>
  <si>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</si>
  <si>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</si>
  <si>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</si>
  <si>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</si>
  <si>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</si>
  <si>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</si>
  <si>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</si>
  <si>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</si>
  <si>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</si>
  <si>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</si>
  <si>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</si>
  <si>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</si>
  <si>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</si>
  <si>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</si>
  <si>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</si>
  <si>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</si>
  <si>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</si>
  <si>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</si>
  <si>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</si>
  <si>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</si>
  <si>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</si>
  <si>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</si>
  <si>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</si>
  <si>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</si>
  <si>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</si>
  <si>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</si>
  <si>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</si>
  <si>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</si>
  <si>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</si>
  <si>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</si>
  <si>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</si>
  <si>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</si>
  <si>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</si>
  <si>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</si>
  <si>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</si>
  <si>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</si>
  <si>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</si>
  <si>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</si>
  <si>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</si>
  <si>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</si>
  <si>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</si>
  <si>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</si>
  <si>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</si>
  <si>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</si>
  <si>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</si>
  <si>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</si>
  <si>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</si>
  <si>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</si>
  <si>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</si>
  <si>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</si>
  <si>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</si>
  <si>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</si>
  <si>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</si>
  <si>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</si>
  <si>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</si>
  <si>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</si>
  <si>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</si>
  <si>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</si>
  <si>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</si>
  <si>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</si>
  <si>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</si>
  <si>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</si>
  <si>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</si>
  <si>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</si>
  <si>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</si>
  <si>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</si>
  <si>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</si>
  <si>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 xml:space="preserve">REYNA JACKELINE DIAZ LEPE </t>
  </si>
  <si>
    <t>MAESTRA CHILACAYOTE</t>
  </si>
  <si>
    <t>MIGUEL MACARIO PEÑA GUITRON</t>
  </si>
  <si>
    <t>CONTRALOR, EDUCACION  Y PROMOCION ECONOMINCA</t>
  </si>
  <si>
    <t>LICENCIA SIN GOCE DE SUELDO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</si>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</sst>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44" fontId="13" fillId="0" borderId="8" xfId="3" applyFont="1" applyFill="1" applyBorder="1"/>
    <xf numFmtId="44" fontId="13" fillId="0" borderId="13" xfId="9" applyFont="1" applyFill="1" applyBorder="1"/>
    <xf numFmtId="44" fontId="13" fillId="0" borderId="3" xfId="18" applyNumberFormat="1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4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7" xfId="0" applyBorder="1" applyAlignment="1">
      <alignment wrapText="1"/>
    </xf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20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F485E282-4710-45D4-B709-9321581E396C}"/>
    <cellStyle name="Millares 4" xfId="7" xr:uid="{DBBCC2A4-B885-42D6-98A3-CF01CD4F79C3}"/>
    <cellStyle name="Millares 5" xfId="11" xr:uid="{0CBFE424-DA8D-47A7-9D88-450CD5E86009}"/>
    <cellStyle name="Millares 6" xfId="17" xr:uid="{292ED39D-D4B1-447A-8684-2C7B881E6EDD}"/>
    <cellStyle name="Moneda" xfId="1" builtinId="4"/>
    <cellStyle name="Moneda 10" xfId="8" xr:uid="{F9AADE2E-F1D7-4364-B528-EC6416C969CD}"/>
    <cellStyle name="Moneda 11" xfId="15" xr:uid="{A12EF6A4-2251-446C-8780-17B29FFBC4E7}"/>
    <cellStyle name="Moneda 12" xfId="21" xr:uid="{92F20320-1D6E-45AB-9815-512025FE5A9F}"/>
    <cellStyle name="Moneda 13" xfId="16" xr:uid="{1D0BDB07-E690-4CC6-A830-55A9FB33B12C}"/>
    <cellStyle name="Moneda 14" xfId="27" xr:uid="{5BDE02FB-FC2C-4043-904C-1233B2E1AB7A}"/>
    <cellStyle name="Moneda 15" xfId="29" xr:uid="{E0252B4D-BEF7-4390-8464-F5103C3DCB6F}"/>
    <cellStyle name="Moneda 16" xfId="36" xr:uid="{8FE1EA41-C563-411E-8800-A7C080AD7CCC}"/>
    <cellStyle name="Moneda 17" xfId="33" xr:uid="{02F68763-2481-4546-A343-F111E1A42B76}"/>
    <cellStyle name="Moneda 18" xfId="35" xr:uid="{F199A239-D608-4760-98C8-C0AC0F245352}"/>
    <cellStyle name="Moneda 19" xfId="30" xr:uid="{A58739DD-F841-43D7-B82F-A5C93436540D}"/>
    <cellStyle name="Moneda 2" xfId="3" xr:uid="{767E302D-AEA5-42BC-9326-E10AEB45D00D}"/>
    <cellStyle name="Moneda 4" xfId="6" xr:uid="{FC39A1D2-9D98-4582-BBE0-55F1735BAA1E}"/>
    <cellStyle name="Moneda 5" xfId="9" xr:uid="{ED72488C-7F5D-4809-B385-291B87D8AF4A}"/>
    <cellStyle name="Moneda 6" xfId="13" xr:uid="{8DC9CD2C-92A5-4AB5-B701-3644A4DD4BEE}"/>
    <cellStyle name="Moneda 8" xfId="20" xr:uid="{1BDB84F4-BD70-4154-ACDD-9D835377791A}"/>
    <cellStyle name="Moneda 9" xfId="24" xr:uid="{3902A89C-F06A-4D92-9D25-A5EA8FFEB920}"/>
    <cellStyle name="Normal" xfId="0" builtinId="0"/>
    <cellStyle name="Normal 10" xfId="25" xr:uid="{01DE6AF8-BC20-4043-BB78-77AD8CFDE6BB}"/>
    <cellStyle name="Normal 11" xfId="23" xr:uid="{4D0D1E25-9608-4E7B-A360-4978D6FE471B}"/>
    <cellStyle name="Normal 12" xfId="18" xr:uid="{C6C311F3-2F4E-4EA1-84DD-C1B906E4EBD5}"/>
    <cellStyle name="Normal 13" xfId="22" xr:uid="{1786F3C8-CEE9-4776-929E-38F5B8A9CB3B}"/>
    <cellStyle name="Normal 14" xfId="26" xr:uid="{972899D5-766E-46C9-82D2-7527CB06EE16}"/>
    <cellStyle name="Normal 15" xfId="28" xr:uid="{142CBB00-D6BB-48B3-B634-0678899BF70C}"/>
    <cellStyle name="Normal 16" xfId="34" xr:uid="{30514C4D-F668-47FD-B1D3-A0C3CF9010AC}"/>
    <cellStyle name="Normal 17" xfId="32" xr:uid="{E1A3C056-C6C9-4AD9-8869-0ECBCF685707}"/>
    <cellStyle name="Normal 18" xfId="31" xr:uid="{E3A09951-7AA9-46C0-81E7-0B37E5436004}"/>
    <cellStyle name="Normal 2" xfId="2" xr:uid="{12491681-BB57-4142-8FC5-EDC370E0002B}"/>
    <cellStyle name="Normal 4" xfId="5" xr:uid="{69EE5F69-ED20-4CBE-A083-3EBC33CC0809}"/>
    <cellStyle name="Normal 5" xfId="10" xr:uid="{95A7B7C3-FB88-49F3-B5F0-C1ACD03BAB0D}"/>
    <cellStyle name="Normal 6" xfId="12" xr:uid="{0B6AE8D0-E9E9-4930-AB05-EA763CFF3DE3}"/>
    <cellStyle name="Normal 8" xfId="14" xr:uid="{F0B8B75C-5B53-46B5-9801-1706591196C5}"/>
    <cellStyle name="Normal 9" xfId="19" xr:uid="{31FAE01C-E26E-48FC-9065-40B4B4CC7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71CDC-FE77-42DC-B861-161317DE48E0}">
  <dimension ref="A1:U378"/>
  <sheetViews>
    <sheetView tabSelected="1" topLeftCell="B239" zoomScaleNormal="100" zoomScaleSheetLayoutView="100" workbookViewId="0">
      <selection activeCell="M175" sqref="M175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30 DE SEPTIEMBRE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30 DE SEPTIEMBRE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30 DE SEPTIEMBRE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14</v>
      </c>
      <c r="H46" s="28">
        <f>5170.23/15*G46</f>
        <v>4825.5479999999998</v>
      </c>
      <c r="I46" s="28">
        <f>H46*2</f>
        <v>9651.0959999999995</v>
      </c>
      <c r="J46" s="28">
        <f>K46*24</f>
        <v>5790.6576000000005</v>
      </c>
      <c r="K46" s="76">
        <f>H46*0.05</f>
        <v>241.2774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4657.6453999999994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15359.597999999998</v>
      </c>
      <c r="I49" s="140">
        <f t="shared" si="8"/>
        <v>26196.455999999998</v>
      </c>
      <c r="J49" s="140">
        <f t="shared" si="8"/>
        <v>15717.873600000001</v>
      </c>
      <c r="K49" s="140">
        <f t="shared" si="8"/>
        <v>767.97990000000004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15276.137899999996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30 DE SEPTIEMBRE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30 DE SEPTIEMBRE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0</v>
      </c>
      <c r="Q71" s="184">
        <f t="shared" si="11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30 DE SEPTIEMBRE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1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26.25" customHeight="1" x14ac:dyDescent="0.25">
      <c r="A79" s="22"/>
      <c r="C79" s="194" t="s">
        <v>95</v>
      </c>
      <c r="D79" s="195"/>
      <c r="E79" s="196" t="s">
        <v>96</v>
      </c>
      <c r="F79" s="124">
        <v>113</v>
      </c>
      <c r="G79" s="197">
        <v>15</v>
      </c>
      <c r="H79" s="28">
        <v>1822.62</v>
      </c>
      <c r="I79" s="28">
        <f>H79*2</f>
        <v>3645.24</v>
      </c>
      <c r="J79" s="28">
        <f>K79*24</f>
        <v>2187.1440000000002</v>
      </c>
      <c r="K79" s="76">
        <f t="shared" si="12"/>
        <v>91.131</v>
      </c>
      <c r="L79" s="76"/>
      <c r="M79" s="80">
        <v>0</v>
      </c>
      <c r="N79" s="81">
        <v>86.25</v>
      </c>
      <c r="O79" s="80">
        <v>0</v>
      </c>
      <c r="P79" s="80"/>
      <c r="Q79" s="28">
        <f>+H79+K79+N79</f>
        <v>2000.001</v>
      </c>
      <c r="R79" s="198"/>
    </row>
    <row r="80" spans="1:20" ht="40.5" customHeight="1" x14ac:dyDescent="0.25">
      <c r="A80" s="22"/>
      <c r="C80" s="202" t="s">
        <v>97</v>
      </c>
      <c r="D80" s="195"/>
      <c r="E80" s="196" t="s">
        <v>98</v>
      </c>
      <c r="F80" s="124">
        <v>113</v>
      </c>
      <c r="G80" s="199">
        <v>0</v>
      </c>
      <c r="H80" s="28">
        <f>3102.45/15*G80</f>
        <v>0</v>
      </c>
      <c r="I80" s="28">
        <f>H80*2</f>
        <v>0</v>
      </c>
      <c r="J80" s="28">
        <f>K80*24</f>
        <v>0</v>
      </c>
      <c r="K80" s="76">
        <f t="shared" si="12"/>
        <v>0</v>
      </c>
      <c r="L80" s="76"/>
      <c r="M80" s="80">
        <v>0</v>
      </c>
      <c r="N80" s="81">
        <v>0</v>
      </c>
      <c r="O80" s="80">
        <v>0</v>
      </c>
      <c r="P80" s="80"/>
      <c r="Q80" s="28">
        <f>H80+K80-M80+N80-O80-P80+L80</f>
        <v>0</v>
      </c>
      <c r="R80" s="203" t="s">
        <v>99</v>
      </c>
    </row>
    <row r="81" spans="1:21" ht="26.25" customHeight="1" thickBot="1" x14ac:dyDescent="0.3">
      <c r="A81" s="22" t="s">
        <v>100</v>
      </c>
      <c r="C81" s="204" t="s">
        <v>101</v>
      </c>
      <c r="D81" s="205"/>
      <c r="E81" s="206" t="s">
        <v>91</v>
      </c>
      <c r="F81" s="124">
        <v>113</v>
      </c>
      <c r="G81" s="197">
        <v>15</v>
      </c>
      <c r="H81" s="28">
        <v>2261.37</v>
      </c>
      <c r="I81" s="28"/>
      <c r="J81" s="28"/>
      <c r="K81" s="76">
        <f t="shared" si="12"/>
        <v>113.0685</v>
      </c>
      <c r="L81" s="76"/>
      <c r="M81" s="80">
        <v>0</v>
      </c>
      <c r="N81" s="81">
        <v>44.22</v>
      </c>
      <c r="O81" s="154">
        <v>0</v>
      </c>
      <c r="P81" s="154"/>
      <c r="Q81" s="28">
        <f>H81+K81-M81+N81-O81-P81+L81</f>
        <v>2418.6584999999995</v>
      </c>
      <c r="R81" s="198"/>
    </row>
    <row r="82" spans="1:21" ht="15.75" thickBot="1" x14ac:dyDescent="0.3">
      <c r="C82" s="207"/>
      <c r="D82" s="190"/>
      <c r="E82" s="208"/>
      <c r="F82" s="209"/>
      <c r="G82" s="210" t="s">
        <v>31</v>
      </c>
      <c r="H82" s="211">
        <f>SUM(H76:H81)</f>
        <v>12351.809999999998</v>
      </c>
      <c r="I82" s="211">
        <f t="shared" ref="I82:P82" si="13">SUM(I76:I81)</f>
        <v>15658.14</v>
      </c>
      <c r="J82" s="211">
        <f t="shared" si="13"/>
        <v>9394.884</v>
      </c>
      <c r="K82" s="211">
        <f>SUM(K76:K81)</f>
        <v>617.59050000000002</v>
      </c>
      <c r="L82" s="211">
        <f t="shared" si="13"/>
        <v>0</v>
      </c>
      <c r="M82" s="211">
        <f>SUM(M76:M81)</f>
        <v>112.75999999999999</v>
      </c>
      <c r="N82" s="211">
        <f>SUM(N76:N81)</f>
        <v>174.69</v>
      </c>
      <c r="O82" s="211">
        <f t="shared" si="13"/>
        <v>0</v>
      </c>
      <c r="P82" s="211">
        <f t="shared" si="13"/>
        <v>0</v>
      </c>
      <c r="Q82" s="211">
        <f>SUM(Q76:Q81)</f>
        <v>13031.330499999998</v>
      </c>
      <c r="R82" s="190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  <c r="T83" s="36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x14ac:dyDescent="0.25">
      <c r="C86" s="207"/>
      <c r="D86" s="190"/>
      <c r="E86" s="208"/>
      <c r="F86" s="209"/>
      <c r="G86" s="207"/>
      <c r="H86" s="212"/>
      <c r="I86" s="212"/>
      <c r="J86" s="212"/>
      <c r="K86" s="213"/>
      <c r="L86" s="213"/>
      <c r="M86" s="212"/>
      <c r="N86" s="213"/>
      <c r="O86" s="212"/>
      <c r="P86" s="212"/>
      <c r="Q86" s="212"/>
      <c r="R86" s="190"/>
    </row>
    <row r="87" spans="1:21" ht="15.75" thickBot="1" x14ac:dyDescent="0.3">
      <c r="C87" s="214"/>
      <c r="D87" s="47"/>
      <c r="E87" s="48"/>
      <c r="F87" s="49"/>
      <c r="I87" s="47"/>
      <c r="J87" s="47"/>
      <c r="K87" s="50"/>
      <c r="L87" s="50"/>
      <c r="M87" s="47"/>
    </row>
    <row r="88" spans="1:21" s="2" customFormat="1" x14ac:dyDescent="0.25">
      <c r="A88"/>
      <c r="B88"/>
      <c r="C88" s="52" t="s">
        <v>32</v>
      </c>
      <c r="D88" s="52"/>
      <c r="E88" s="52"/>
      <c r="F88" s="52"/>
      <c r="G88" s="52"/>
      <c r="I88" s="53"/>
      <c r="J88" s="53"/>
      <c r="K88" s="54" t="s">
        <v>33</v>
      </c>
      <c r="L88" s="54"/>
      <c r="M88" s="54"/>
      <c r="N88"/>
      <c r="O88"/>
      <c r="P88"/>
      <c r="Q88" s="54" t="s">
        <v>34</v>
      </c>
      <c r="R88" s="54"/>
      <c r="T88"/>
      <c r="U88"/>
    </row>
    <row r="89" spans="1:21" s="55" customFormat="1" x14ac:dyDescent="0.25">
      <c r="B89"/>
      <c r="C89" s="52" t="s">
        <v>35</v>
      </c>
      <c r="D89" s="52"/>
      <c r="E89" s="52"/>
      <c r="F89" s="52"/>
      <c r="G89" s="52"/>
      <c r="H89" s="52" t="s">
        <v>36</v>
      </c>
      <c r="I89" s="52"/>
      <c r="J89" s="52"/>
      <c r="K89" s="52"/>
      <c r="L89" s="52"/>
      <c r="M89" s="52"/>
      <c r="N89" s="52"/>
      <c r="O89"/>
      <c r="P89"/>
      <c r="Q89" s="52" t="s">
        <v>37</v>
      </c>
      <c r="R89" s="52"/>
      <c r="S89" s="2"/>
      <c r="T89"/>
      <c r="U89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58"/>
      <c r="Q91" s="40"/>
      <c r="R91" s="40"/>
    </row>
    <row r="92" spans="1:21" ht="9" customHeight="1" x14ac:dyDescent="0.25">
      <c r="C92" s="90"/>
      <c r="F92" s="40"/>
    </row>
    <row r="93" spans="1:21" ht="9" customHeight="1" x14ac:dyDescent="0.25">
      <c r="C93" s="90"/>
      <c r="F93" s="40"/>
    </row>
    <row r="94" spans="1:21" ht="38.25" customHeight="1" x14ac:dyDescent="0.5">
      <c r="C94" s="1" t="s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ht="23.25" customHeight="1" x14ac:dyDescent="0.35">
      <c r="C95" s="3" t="s">
        <v>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1" ht="15.75" x14ac:dyDescent="0.25">
      <c r="C96" s="215" t="s">
        <v>2</v>
      </c>
      <c r="D96" s="216" t="s">
        <v>38</v>
      </c>
      <c r="E96" s="217"/>
      <c r="F96" s="218"/>
      <c r="G96" s="216"/>
      <c r="H96" s="216"/>
      <c r="I96" s="216"/>
      <c r="J96" s="216"/>
      <c r="K96" s="219"/>
      <c r="L96" s="219"/>
      <c r="M96" s="216"/>
      <c r="N96" s="219"/>
      <c r="O96" s="216"/>
      <c r="P96" s="216"/>
      <c r="Q96" s="216"/>
      <c r="R96" s="220" t="s">
        <v>3</v>
      </c>
    </row>
    <row r="97" spans="1:21" ht="15.75" customHeight="1" x14ac:dyDescent="0.25">
      <c r="C97" s="221" t="s">
        <v>102</v>
      </c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11" t="s">
        <v>5</v>
      </c>
    </row>
    <row r="98" spans="1:21" x14ac:dyDescent="0.25">
      <c r="C98" s="12" t="str">
        <f>C74</f>
        <v>PERIODO DEL 16 AL 30 DE SEPTIEMBRE 2021</v>
      </c>
      <c r="D98" s="13"/>
      <c r="E98" s="6"/>
      <c r="F98" s="222"/>
      <c r="G98" s="223"/>
      <c r="H98" s="224"/>
      <c r="I98" s="224"/>
      <c r="J98" s="224"/>
      <c r="K98" s="225"/>
      <c r="L98" s="225"/>
      <c r="M98" s="224"/>
      <c r="N98" s="225"/>
      <c r="O98" s="224"/>
      <c r="P98" s="224"/>
      <c r="Q98" s="224"/>
      <c r="R98" s="14"/>
    </row>
    <row r="99" spans="1:21" ht="22.5" x14ac:dyDescent="0.25">
      <c r="C99" s="15" t="s">
        <v>7</v>
      </c>
      <c r="D99" s="15" t="s">
        <v>8</v>
      </c>
      <c r="E99" s="16" t="s">
        <v>9</v>
      </c>
      <c r="F99" s="15" t="s">
        <v>10</v>
      </c>
      <c r="G99" s="15" t="s">
        <v>11</v>
      </c>
      <c r="H99" s="15" t="s">
        <v>12</v>
      </c>
      <c r="I99" s="15"/>
      <c r="J99" s="15"/>
      <c r="K99" s="17" t="s">
        <v>13</v>
      </c>
      <c r="L99" s="18" t="s">
        <v>14</v>
      </c>
      <c r="M99" s="15" t="s">
        <v>15</v>
      </c>
      <c r="N99" s="19" t="s">
        <v>16</v>
      </c>
      <c r="O99" s="20" t="s">
        <v>17</v>
      </c>
      <c r="P99" s="20" t="s">
        <v>18</v>
      </c>
      <c r="Q99" s="21" t="s">
        <v>19</v>
      </c>
      <c r="R99" s="15" t="s">
        <v>20</v>
      </c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105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106</v>
      </c>
      <c r="C101" s="226" t="s">
        <v>107</v>
      </c>
      <c r="D101" s="227"/>
      <c r="E101" s="228" t="s">
        <v>105</v>
      </c>
      <c r="F101" s="124">
        <v>113</v>
      </c>
      <c r="G101" s="229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80">
        <v>0</v>
      </c>
      <c r="P101" s="80"/>
      <c r="Q101" s="28">
        <f>H101+K101-M101+N101-O101-P101+L101</f>
        <v>1968.135</v>
      </c>
      <c r="R101" s="230"/>
    </row>
    <row r="102" spans="1:21" ht="26.25" customHeight="1" x14ac:dyDescent="0.25">
      <c r="A102" s="22" t="s">
        <v>108</v>
      </c>
      <c r="C102" s="226" t="s">
        <v>109</v>
      </c>
      <c r="D102" s="227"/>
      <c r="E102" s="228" t="s">
        <v>105</v>
      </c>
      <c r="F102" s="124">
        <v>113</v>
      </c>
      <c r="G102" s="229">
        <v>15</v>
      </c>
      <c r="H102" s="28">
        <f>1790.3/15*G102</f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ref="Q102:Q103" si="14">H102+K102-M102+N102-O102-P102+L102</f>
        <v>1968.135</v>
      </c>
      <c r="R102" s="230"/>
    </row>
    <row r="103" spans="1:21" s="55" customFormat="1" ht="26.25" customHeight="1" x14ac:dyDescent="0.25">
      <c r="A103" s="22" t="s">
        <v>110</v>
      </c>
      <c r="B103"/>
      <c r="C103" s="231" t="s">
        <v>111</v>
      </c>
      <c r="D103" s="227"/>
      <c r="E103" s="228" t="s">
        <v>105</v>
      </c>
      <c r="F103" s="124">
        <v>113</v>
      </c>
      <c r="G103" s="229">
        <v>15</v>
      </c>
      <c r="H103" s="28">
        <v>1790.3</v>
      </c>
      <c r="I103" s="28">
        <f>H103*2</f>
        <v>3580.6</v>
      </c>
      <c r="J103" s="28">
        <f>K103*24*4</f>
        <v>8593.44</v>
      </c>
      <c r="K103" s="76">
        <f>H103*0.05</f>
        <v>89.515000000000001</v>
      </c>
      <c r="L103" s="76"/>
      <c r="M103" s="80">
        <v>0</v>
      </c>
      <c r="N103" s="81">
        <v>88.32</v>
      </c>
      <c r="O103" s="230">
        <v>0</v>
      </c>
      <c r="P103" s="230"/>
      <c r="Q103" s="28">
        <f t="shared" si="14"/>
        <v>1968.135</v>
      </c>
      <c r="R103" s="230"/>
      <c r="S103" s="2"/>
      <c r="T103"/>
      <c r="U103"/>
    </row>
    <row r="104" spans="1:21" s="55" customFormat="1" ht="15.75" thickBot="1" x14ac:dyDescent="0.3">
      <c r="B104"/>
      <c r="C104" s="90"/>
      <c r="D104" s="223"/>
      <c r="E104" s="217"/>
      <c r="F104" s="232"/>
      <c r="G104" s="233" t="s">
        <v>31</v>
      </c>
      <c r="H104" s="234">
        <f>SUM(H100:H103)</f>
        <v>7161.2</v>
      </c>
      <c r="I104" s="234">
        <f t="shared" ref="I104:Q104" si="15">SUM(I100:I103)</f>
        <v>14322.4</v>
      </c>
      <c r="J104" s="234">
        <f t="shared" si="15"/>
        <v>34373.760000000002</v>
      </c>
      <c r="K104" s="234">
        <f t="shared" si="15"/>
        <v>358.06</v>
      </c>
      <c r="L104" s="234">
        <f t="shared" si="15"/>
        <v>0</v>
      </c>
      <c r="M104" s="234">
        <f t="shared" si="15"/>
        <v>0</v>
      </c>
      <c r="N104" s="234">
        <f t="shared" si="15"/>
        <v>353.28</v>
      </c>
      <c r="O104" s="234">
        <f t="shared" si="15"/>
        <v>0</v>
      </c>
      <c r="P104" s="234">
        <f t="shared" si="15"/>
        <v>0</v>
      </c>
      <c r="Q104" s="234">
        <f t="shared" si="15"/>
        <v>7872.54</v>
      </c>
      <c r="R104" s="223"/>
      <c r="S104" s="2"/>
      <c r="T104"/>
      <c r="U104"/>
    </row>
    <row r="105" spans="1:21" s="55" customFormat="1" x14ac:dyDescent="0.25">
      <c r="B105"/>
      <c r="C105" s="90"/>
      <c r="D105"/>
      <c r="E105" s="91"/>
      <c r="F105" s="40"/>
      <c r="G105"/>
      <c r="H105"/>
      <c r="I105"/>
      <c r="J105"/>
      <c r="K105" s="51"/>
      <c r="L105" s="51"/>
      <c r="M105"/>
      <c r="N105" s="51"/>
      <c r="O105"/>
      <c r="P105"/>
      <c r="Q105"/>
      <c r="R105"/>
      <c r="S105" s="2"/>
      <c r="T105"/>
      <c r="U105"/>
    </row>
    <row r="106" spans="1:21" s="55" customFormat="1" ht="15.75" x14ac:dyDescent="0.25">
      <c r="B106"/>
      <c r="C106" s="235" t="s">
        <v>112</v>
      </c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6"/>
      <c r="S106" s="2"/>
      <c r="T106"/>
      <c r="U106"/>
    </row>
    <row r="107" spans="1:21" s="55" customFormat="1" x14ac:dyDescent="0.25">
      <c r="B107"/>
      <c r="C107" s="12" t="str">
        <f>C98</f>
        <v>PERIODO DEL 16 AL 30 DE SEPTIEMBRE 2021</v>
      </c>
      <c r="D107" s="13"/>
      <c r="E107" s="6"/>
      <c r="F107" s="237"/>
      <c r="G107" s="238"/>
      <c r="H107" s="239"/>
      <c r="I107" s="239"/>
      <c r="J107" s="239"/>
      <c r="K107" s="240"/>
      <c r="L107" s="240"/>
      <c r="M107" s="239"/>
      <c r="N107" s="240"/>
      <c r="O107" s="239"/>
      <c r="P107" s="239"/>
      <c r="Q107" s="239"/>
      <c r="R107" s="238"/>
      <c r="S107" s="2"/>
      <c r="T107"/>
      <c r="U107"/>
    </row>
    <row r="108" spans="1:21" ht="22.5" x14ac:dyDescent="0.25">
      <c r="C108" s="15" t="s">
        <v>7</v>
      </c>
      <c r="D108" s="15" t="s">
        <v>8</v>
      </c>
      <c r="E108" s="16" t="s">
        <v>9</v>
      </c>
      <c r="F108" s="15" t="s">
        <v>10</v>
      </c>
      <c r="G108" s="15" t="s">
        <v>11</v>
      </c>
      <c r="H108" s="15" t="s">
        <v>12</v>
      </c>
      <c r="I108" s="15"/>
      <c r="J108" s="15"/>
      <c r="K108" s="17" t="s">
        <v>13</v>
      </c>
      <c r="L108" s="18" t="s">
        <v>14</v>
      </c>
      <c r="M108" s="15" t="s">
        <v>15</v>
      </c>
      <c r="N108" s="19" t="s">
        <v>16</v>
      </c>
      <c r="O108" s="20" t="s">
        <v>17</v>
      </c>
      <c r="P108" s="20" t="s">
        <v>18</v>
      </c>
      <c r="Q108" s="21" t="s">
        <v>19</v>
      </c>
      <c r="R108" s="15" t="s">
        <v>20</v>
      </c>
    </row>
    <row r="109" spans="1:21" s="55" customFormat="1" ht="26.25" customHeight="1" x14ac:dyDescent="0.25">
      <c r="A109" s="22" t="s">
        <v>113</v>
      </c>
      <c r="B109"/>
      <c r="C109" s="241" t="s">
        <v>114</v>
      </c>
      <c r="D109" s="195"/>
      <c r="E109" s="133" t="s">
        <v>115</v>
      </c>
      <c r="F109" s="124">
        <v>113</v>
      </c>
      <c r="G109" s="134">
        <v>15</v>
      </c>
      <c r="H109" s="28">
        <f>241.34*15</f>
        <v>3620.1</v>
      </c>
      <c r="I109" s="28">
        <f>H109*2</f>
        <v>7240.2</v>
      </c>
      <c r="J109" s="28">
        <f>K109*24</f>
        <v>4344.12</v>
      </c>
      <c r="K109" s="76">
        <f>H109*0.05</f>
        <v>181.005</v>
      </c>
      <c r="L109" s="76"/>
      <c r="M109" s="150">
        <v>151.32</v>
      </c>
      <c r="N109" s="151">
        <v>0</v>
      </c>
      <c r="O109" s="150">
        <v>0</v>
      </c>
      <c r="P109" s="150"/>
      <c r="Q109" s="242">
        <f>H109+K109-M109+N109-O109-P109+L109</f>
        <v>3649.7849999999999</v>
      </c>
      <c r="R109" s="135"/>
      <c r="S109" s="2"/>
      <c r="T109"/>
      <c r="U109"/>
    </row>
    <row r="110" spans="1:21" s="55" customFormat="1" ht="26.25" customHeight="1" x14ac:dyDescent="0.25">
      <c r="A110" s="22" t="s">
        <v>116</v>
      </c>
      <c r="B110"/>
      <c r="C110" s="131" t="s">
        <v>117</v>
      </c>
      <c r="D110" s="132"/>
      <c r="E110" s="133" t="s">
        <v>91</v>
      </c>
      <c r="F110" s="124">
        <v>113</v>
      </c>
      <c r="G110" s="134">
        <v>4</v>
      </c>
      <c r="H110" s="28">
        <f>2261.37/15*G110</f>
        <v>603.03199999999993</v>
      </c>
      <c r="I110" s="28"/>
      <c r="J110" s="28"/>
      <c r="K110" s="76">
        <f>H110*0.05</f>
        <v>30.151599999999998</v>
      </c>
      <c r="L110" s="76"/>
      <c r="M110" s="80">
        <v>0</v>
      </c>
      <c r="N110" s="81">
        <v>44.22</v>
      </c>
      <c r="O110" s="82">
        <v>0</v>
      </c>
      <c r="P110" s="243"/>
      <c r="Q110" s="28">
        <f>H110+K110-M110+N110-O110-P110+L110</f>
        <v>677.40359999999998</v>
      </c>
      <c r="R110" s="244"/>
      <c r="S110" s="2"/>
      <c r="T110"/>
      <c r="U110"/>
    </row>
    <row r="111" spans="1:21" s="55" customFormat="1" ht="15.75" thickBot="1" x14ac:dyDescent="0.3">
      <c r="B111"/>
      <c r="C111" s="245"/>
      <c r="D111"/>
      <c r="E111" s="246"/>
      <c r="F111" s="247"/>
      <c r="G111" s="248" t="s">
        <v>31</v>
      </c>
      <c r="H111" s="249">
        <f>SUM(H109:H110)</f>
        <v>4223.1319999999996</v>
      </c>
      <c r="I111" s="249">
        <f t="shared" ref="I111:Q111" si="16">SUM(I109:I110)</f>
        <v>7240.2</v>
      </c>
      <c r="J111" s="249">
        <f t="shared" si="16"/>
        <v>4344.12</v>
      </c>
      <c r="K111" s="249">
        <f t="shared" si="16"/>
        <v>211.1566</v>
      </c>
      <c r="L111" s="249">
        <f t="shared" si="16"/>
        <v>0</v>
      </c>
      <c r="M111" s="249">
        <f t="shared" si="16"/>
        <v>151.32</v>
      </c>
      <c r="N111" s="249">
        <f t="shared" si="16"/>
        <v>44.22</v>
      </c>
      <c r="O111" s="249">
        <f t="shared" si="16"/>
        <v>0</v>
      </c>
      <c r="P111" s="249">
        <f t="shared" si="16"/>
        <v>0</v>
      </c>
      <c r="Q111" s="249">
        <f t="shared" si="16"/>
        <v>4327.1885999999995</v>
      </c>
      <c r="R111" s="238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 s="31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 s="51"/>
      <c r="O119"/>
      <c r="P119"/>
      <c r="Q119"/>
      <c r="R119"/>
      <c r="S119" s="2"/>
      <c r="T119"/>
      <c r="U119"/>
    </row>
    <row r="120" spans="1:21" s="55" customFormat="1" ht="15.75" thickBot="1" x14ac:dyDescent="0.3">
      <c r="B120"/>
      <c r="C120" s="46"/>
      <c r="D120" s="47"/>
      <c r="E120" s="48"/>
      <c r="F120" s="49"/>
      <c r="G120"/>
      <c r="H120"/>
      <c r="I120" s="47"/>
      <c r="J120" s="47"/>
      <c r="K120" s="50"/>
      <c r="L120" s="50"/>
      <c r="M120" s="47"/>
      <c r="N120" s="51"/>
      <c r="O120"/>
      <c r="P120"/>
      <c r="Q120"/>
      <c r="R120"/>
      <c r="S120" s="2"/>
      <c r="T120"/>
      <c r="U120"/>
    </row>
    <row r="121" spans="1:21" s="2" customFormat="1" x14ac:dyDescent="0.25">
      <c r="A121"/>
      <c r="B121"/>
      <c r="C121" s="52" t="s">
        <v>32</v>
      </c>
      <c r="D121" s="52"/>
      <c r="E121" s="52"/>
      <c r="F121" s="52"/>
      <c r="G121" s="52"/>
      <c r="I121" s="53"/>
      <c r="J121" s="53"/>
      <c r="K121" s="54" t="s">
        <v>33</v>
      </c>
      <c r="L121" s="54"/>
      <c r="M121" s="54"/>
      <c r="N121"/>
      <c r="O121"/>
      <c r="P121"/>
      <c r="Q121" s="54" t="s">
        <v>34</v>
      </c>
      <c r="R121" s="54"/>
      <c r="T121"/>
      <c r="U121"/>
    </row>
    <row r="122" spans="1:21" s="55" customFormat="1" x14ac:dyDescent="0.25">
      <c r="B122"/>
      <c r="C122" s="52" t="s">
        <v>35</v>
      </c>
      <c r="D122" s="52"/>
      <c r="E122" s="52"/>
      <c r="F122" s="52"/>
      <c r="G122" s="52"/>
      <c r="H122" s="52" t="s">
        <v>36</v>
      </c>
      <c r="I122" s="52"/>
      <c r="J122" s="52"/>
      <c r="K122" s="52"/>
      <c r="L122" s="52"/>
      <c r="M122" s="52"/>
      <c r="N122" s="52"/>
      <c r="O122"/>
      <c r="P122"/>
      <c r="Q122" s="52" t="s">
        <v>37</v>
      </c>
      <c r="R122" s="52"/>
      <c r="S122" s="2"/>
      <c r="T122"/>
      <c r="U122"/>
    </row>
    <row r="123" spans="1:21" s="55" customFormat="1" x14ac:dyDescent="0.25">
      <c r="B123"/>
      <c r="C123" s="90"/>
      <c r="D123" s="40"/>
      <c r="E123" s="91"/>
      <c r="F123" s="40"/>
      <c r="G123"/>
      <c r="H123" s="40"/>
      <c r="I123" s="40"/>
      <c r="J123" s="40"/>
      <c r="K123" s="58"/>
      <c r="L123" s="58"/>
      <c r="M123" s="40"/>
      <c r="N123" s="58"/>
      <c r="O123"/>
      <c r="P123"/>
      <c r="Q123" s="40"/>
      <c r="R123" s="40"/>
      <c r="S123" s="2"/>
      <c r="T123"/>
      <c r="U123"/>
    </row>
    <row r="124" spans="1:21" s="55" customFormat="1" ht="29.25" x14ac:dyDescent="0.5">
      <c r="B124"/>
      <c r="C124" s="1" t="s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/>
      <c r="U124"/>
    </row>
    <row r="125" spans="1:21" s="55" customFormat="1" ht="23.25" x14ac:dyDescent="0.35">
      <c r="B125"/>
      <c r="C125" s="3" t="s">
        <v>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2"/>
      <c r="T125"/>
      <c r="U125"/>
    </row>
    <row r="126" spans="1:21" s="55" customFormat="1" ht="15.75" x14ac:dyDescent="0.25">
      <c r="B126"/>
      <c r="C126" s="250" t="s">
        <v>2</v>
      </c>
      <c r="D126" s="251" t="s">
        <v>38</v>
      </c>
      <c r="E126" s="252"/>
      <c r="F126" s="253"/>
      <c r="G126" s="251"/>
      <c r="H126" s="251"/>
      <c r="I126" s="251"/>
      <c r="J126" s="251"/>
      <c r="K126" s="254"/>
      <c r="L126" s="254"/>
      <c r="M126" s="251"/>
      <c r="N126" s="254"/>
      <c r="O126" s="251"/>
      <c r="P126" s="251"/>
      <c r="Q126" s="251"/>
      <c r="R126" s="255" t="s">
        <v>3</v>
      </c>
      <c r="S126" s="2"/>
      <c r="T126"/>
      <c r="U126"/>
    </row>
    <row r="127" spans="1:21" s="55" customFormat="1" ht="15.75" customHeight="1" x14ac:dyDescent="0.25">
      <c r="B127"/>
      <c r="C127" s="256" t="s">
        <v>118</v>
      </c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7"/>
      <c r="Q127" s="250"/>
      <c r="R127" s="11" t="s">
        <v>5</v>
      </c>
      <c r="S127" s="2"/>
      <c r="T127"/>
      <c r="U127"/>
    </row>
    <row r="128" spans="1:21" s="55" customFormat="1" x14ac:dyDescent="0.25">
      <c r="B128"/>
      <c r="C128" s="12" t="str">
        <f>C107</f>
        <v>PERIODO DEL 16 AL 30 DE SEPTIEMBRE 2021</v>
      </c>
      <c r="D128" s="12"/>
      <c r="E128" s="6"/>
      <c r="F128" s="258"/>
      <c r="G128" s="259"/>
      <c r="H128" s="260"/>
      <c r="I128" s="260"/>
      <c r="J128" s="260"/>
      <c r="K128" s="261"/>
      <c r="L128" s="261"/>
      <c r="M128" s="260"/>
      <c r="N128" s="261"/>
      <c r="O128" s="260"/>
      <c r="P128" s="260"/>
      <c r="Q128" s="260"/>
      <c r="R128" s="14"/>
      <c r="S128" s="2"/>
      <c r="T128"/>
      <c r="U128"/>
    </row>
    <row r="129" spans="1:21" ht="22.5" x14ac:dyDescent="0.25">
      <c r="C129" s="15" t="s">
        <v>7</v>
      </c>
      <c r="D129" s="15" t="s">
        <v>8</v>
      </c>
      <c r="E129" s="16" t="s">
        <v>9</v>
      </c>
      <c r="F129" s="15" t="s">
        <v>10</v>
      </c>
      <c r="G129" s="15" t="s">
        <v>11</v>
      </c>
      <c r="H129" s="15" t="s">
        <v>12</v>
      </c>
      <c r="I129" s="15"/>
      <c r="J129" s="15"/>
      <c r="K129" s="17" t="s">
        <v>13</v>
      </c>
      <c r="L129" s="18" t="s">
        <v>14</v>
      </c>
      <c r="M129" s="15" t="s">
        <v>15</v>
      </c>
      <c r="N129" s="19" t="s">
        <v>16</v>
      </c>
      <c r="O129" s="20" t="s">
        <v>17</v>
      </c>
      <c r="P129" s="20" t="s">
        <v>18</v>
      </c>
      <c r="Q129" s="21" t="s">
        <v>19</v>
      </c>
      <c r="R129" s="15" t="s">
        <v>20</v>
      </c>
    </row>
    <row r="130" spans="1:21" s="55" customFormat="1" ht="26.25" customHeight="1" x14ac:dyDescent="0.25">
      <c r="A130" s="22" t="s">
        <v>119</v>
      </c>
      <c r="B130"/>
      <c r="C130" s="262" t="s">
        <v>120</v>
      </c>
      <c r="D130" s="263"/>
      <c r="E130" s="264" t="s">
        <v>121</v>
      </c>
      <c r="F130" s="265">
        <v>113</v>
      </c>
      <c r="G130" s="266">
        <v>15</v>
      </c>
      <c r="H130" s="28">
        <v>6410.6</v>
      </c>
      <c r="I130" s="28"/>
      <c r="J130" s="28"/>
      <c r="K130" s="76">
        <f>H130*0.05</f>
        <v>320.53000000000003</v>
      </c>
      <c r="L130" s="76"/>
      <c r="M130" s="125">
        <v>664.83</v>
      </c>
      <c r="N130" s="126">
        <v>0</v>
      </c>
      <c r="O130" s="127"/>
      <c r="P130" s="127"/>
      <c r="Q130" s="28">
        <f t="shared" ref="Q130" si="17">H130+K130-M130+N130-O130-P130</f>
        <v>6066.3</v>
      </c>
      <c r="R130" s="267"/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8"/>
      <c r="E131" s="264" t="s">
        <v>124</v>
      </c>
      <c r="F131" s="124">
        <v>113</v>
      </c>
      <c r="G131" s="269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>
        <v>862.5</v>
      </c>
      <c r="Q131" s="28">
        <f>H131+K131-M131+N131-O131-P131</f>
        <v>1556.1584999999995</v>
      </c>
      <c r="R131" s="270"/>
      <c r="S131" s="2"/>
      <c r="T131"/>
      <c r="U131"/>
    </row>
    <row r="132" spans="1:21" ht="26.25" customHeight="1" x14ac:dyDescent="0.25">
      <c r="A132" s="22" t="s">
        <v>125</v>
      </c>
      <c r="C132" s="153"/>
      <c r="D132" s="271"/>
      <c r="E132" s="264"/>
      <c r="F132" s="124"/>
      <c r="G132" s="269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70"/>
    </row>
    <row r="133" spans="1:21" ht="15.75" thickBot="1" x14ac:dyDescent="0.3">
      <c r="C133" s="272"/>
      <c r="D133" s="259"/>
      <c r="E133" s="252"/>
      <c r="F133" s="273"/>
      <c r="G133" s="274" t="s">
        <v>31</v>
      </c>
      <c r="H133" s="275">
        <f t="shared" ref="H133:Q133" si="18">SUM(H130:H132)</f>
        <v>8671.9700000000012</v>
      </c>
      <c r="I133" s="275">
        <f t="shared" si="18"/>
        <v>0</v>
      </c>
      <c r="J133" s="275">
        <f t="shared" si="18"/>
        <v>0</v>
      </c>
      <c r="K133" s="276">
        <f t="shared" si="18"/>
        <v>433.59850000000006</v>
      </c>
      <c r="L133" s="276">
        <f t="shared" si="18"/>
        <v>0</v>
      </c>
      <c r="M133" s="275">
        <f t="shared" si="18"/>
        <v>664.83</v>
      </c>
      <c r="N133" s="276">
        <f t="shared" si="18"/>
        <v>44.22</v>
      </c>
      <c r="O133" s="276">
        <f t="shared" si="18"/>
        <v>0</v>
      </c>
      <c r="P133" s="276">
        <f t="shared" si="18"/>
        <v>862.5</v>
      </c>
      <c r="Q133" s="275">
        <f t="shared" si="18"/>
        <v>7622.4584999999997</v>
      </c>
      <c r="R133" s="259"/>
    </row>
    <row r="134" spans="1:21" x14ac:dyDescent="0.25">
      <c r="C134" s="272"/>
      <c r="D134" s="259"/>
      <c r="E134" s="252"/>
      <c r="F134" s="277"/>
      <c r="G134" s="272"/>
      <c r="H134" s="278"/>
      <c r="I134" s="278"/>
      <c r="J134" s="278"/>
      <c r="K134" s="279"/>
      <c r="L134" s="279"/>
      <c r="M134" s="278"/>
      <c r="N134" s="279"/>
      <c r="O134" s="278"/>
      <c r="P134" s="278"/>
      <c r="Q134" s="278"/>
      <c r="R134" s="259"/>
    </row>
    <row r="135" spans="1:21" ht="15.75" x14ac:dyDescent="0.25">
      <c r="C135" s="256" t="s">
        <v>126</v>
      </c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7"/>
      <c r="Q135" s="250"/>
      <c r="R135" s="250"/>
    </row>
    <row r="136" spans="1:21" x14ac:dyDescent="0.25">
      <c r="C136" s="12" t="str">
        <f>C128</f>
        <v>PERIODO DEL 16 AL 30 DE SEPTIEMBRE 2021</v>
      </c>
      <c r="D136" s="12"/>
      <c r="E136" s="6"/>
      <c r="F136" s="258"/>
      <c r="G136" s="259"/>
      <c r="H136" s="260"/>
      <c r="I136" s="260"/>
      <c r="J136" s="260"/>
      <c r="K136" s="261"/>
      <c r="L136" s="261"/>
      <c r="M136" s="260"/>
      <c r="N136" s="261"/>
      <c r="O136" s="260"/>
      <c r="P136" s="260"/>
      <c r="Q136" s="260"/>
      <c r="R136" s="272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62" t="s">
        <v>128</v>
      </c>
      <c r="D138" s="32"/>
      <c r="E138" s="264" t="s">
        <v>129</v>
      </c>
      <c r="F138" s="265">
        <v>113</v>
      </c>
      <c r="G138" s="266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7"/>
      <c r="S138" s="2" t="s">
        <v>130</v>
      </c>
    </row>
    <row r="139" spans="1:21" ht="15.75" thickBot="1" x14ac:dyDescent="0.3">
      <c r="C139" s="272"/>
      <c r="D139" s="259"/>
      <c r="E139" s="252"/>
      <c r="F139" s="277"/>
      <c r="G139" s="274" t="s">
        <v>31</v>
      </c>
      <c r="H139" s="275">
        <f t="shared" ref="H139:Q139" si="19">SUM(H138:H138)</f>
        <v>3102.45</v>
      </c>
      <c r="I139" s="275">
        <f t="shared" si="19"/>
        <v>0</v>
      </c>
      <c r="J139" s="275">
        <f t="shared" si="19"/>
        <v>0</v>
      </c>
      <c r="K139" s="275">
        <f t="shared" si="19"/>
        <v>155.1225</v>
      </c>
      <c r="L139" s="275">
        <f t="shared" si="19"/>
        <v>0</v>
      </c>
      <c r="M139" s="275">
        <f t="shared" si="19"/>
        <v>77.3</v>
      </c>
      <c r="N139" s="275">
        <f t="shared" si="19"/>
        <v>0</v>
      </c>
      <c r="O139" s="275">
        <f t="shared" si="19"/>
        <v>0</v>
      </c>
      <c r="P139" s="275">
        <f t="shared" si="19"/>
        <v>0</v>
      </c>
      <c r="Q139" s="275">
        <f t="shared" si="19"/>
        <v>3180.2724999999996</v>
      </c>
      <c r="R139" s="259"/>
    </row>
    <row r="140" spans="1:21" x14ac:dyDescent="0.25">
      <c r="C140" s="272"/>
      <c r="D140" s="259"/>
      <c r="E140" s="252"/>
      <c r="F140" s="277"/>
      <c r="G140" s="272"/>
      <c r="H140" s="278"/>
      <c r="I140" s="278"/>
      <c r="J140" s="278"/>
      <c r="K140" s="279"/>
      <c r="L140" s="279"/>
      <c r="M140" s="278"/>
      <c r="N140" s="279"/>
      <c r="O140" s="278"/>
      <c r="P140" s="278"/>
      <c r="Q140" s="278"/>
      <c r="R140" s="259"/>
    </row>
    <row r="141" spans="1:21" ht="15.75" x14ac:dyDescent="0.25">
      <c r="C141" s="256" t="s">
        <v>131</v>
      </c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115"/>
    </row>
    <row r="142" spans="1:21" x14ac:dyDescent="0.25">
      <c r="C142" s="12" t="str">
        <f>C136</f>
        <v>PERIODO DEL 16 AL 30 DE SEPTIEMBRE 2021</v>
      </c>
      <c r="D142" s="13"/>
      <c r="E142" s="6"/>
      <c r="F142" s="280"/>
      <c r="G142" s="281"/>
      <c r="H142" s="282"/>
      <c r="I142" s="282"/>
      <c r="J142" s="282"/>
      <c r="K142" s="283"/>
      <c r="L142" s="283"/>
      <c r="M142" s="282"/>
      <c r="N142" s="283"/>
      <c r="O142" s="282"/>
      <c r="P142" s="282"/>
      <c r="Q142" s="282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4" t="s">
        <v>133</v>
      </c>
      <c r="D144" s="285"/>
      <c r="E144" s="286" t="s">
        <v>134</v>
      </c>
      <c r="F144" s="124">
        <v>113</v>
      </c>
      <c r="G144" s="287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8"/>
    </row>
    <row r="145" spans="1:21" ht="19.5" customHeight="1" x14ac:dyDescent="0.25">
      <c r="C145" s="32"/>
      <c r="D145" s="285"/>
      <c r="E145" s="289"/>
      <c r="F145" s="124"/>
      <c r="G145" s="287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8"/>
    </row>
    <row r="146" spans="1:21" ht="15.75" thickBot="1" x14ac:dyDescent="0.3">
      <c r="C146" s="290"/>
      <c r="D146" s="281"/>
      <c r="E146" s="291"/>
      <c r="F146" s="292"/>
      <c r="G146" s="293" t="s">
        <v>31</v>
      </c>
      <c r="H146" s="294">
        <f>SUM(H144:H145)</f>
        <v>1570.48</v>
      </c>
      <c r="I146" s="294">
        <f t="shared" ref="I146:Q146" si="20">SUM(I144:I145)</f>
        <v>3140.96</v>
      </c>
      <c r="J146" s="294">
        <f t="shared" si="20"/>
        <v>1884.576</v>
      </c>
      <c r="K146" s="295">
        <f>SUM(K144:K145)</f>
        <v>78.524000000000001</v>
      </c>
      <c r="L146" s="295">
        <f>SUM(L144:L145)</f>
        <v>0</v>
      </c>
      <c r="M146" s="294">
        <f t="shared" si="20"/>
        <v>0</v>
      </c>
      <c r="N146" s="295">
        <f t="shared" si="20"/>
        <v>114.39</v>
      </c>
      <c r="O146" s="295">
        <f t="shared" si="20"/>
        <v>0</v>
      </c>
      <c r="P146" s="295">
        <f t="shared" si="20"/>
        <v>0</v>
      </c>
      <c r="Q146" s="294">
        <f t="shared" si="20"/>
        <v>1763.394</v>
      </c>
      <c r="R146" s="281"/>
    </row>
    <row r="147" spans="1:21" x14ac:dyDescent="0.25">
      <c r="C147" s="272"/>
      <c r="D147" s="259"/>
      <c r="E147" s="252"/>
      <c r="F147" s="277"/>
      <c r="G147" s="272"/>
      <c r="H147" s="278"/>
      <c r="I147" s="278"/>
      <c r="J147" s="278"/>
      <c r="K147" s="279"/>
      <c r="L147" s="279"/>
      <c r="M147" s="278"/>
      <c r="N147" s="279"/>
      <c r="O147" s="278"/>
      <c r="P147" s="278"/>
      <c r="Q147" s="278"/>
      <c r="R147" s="259"/>
    </row>
    <row r="148" spans="1:21" x14ac:dyDescent="0.25">
      <c r="C148" s="272"/>
      <c r="D148" s="259"/>
      <c r="E148" s="252"/>
      <c r="F148" s="277"/>
      <c r="G148" s="272"/>
      <c r="H148" s="278"/>
      <c r="I148" s="278"/>
      <c r="J148" s="278"/>
      <c r="K148" s="279"/>
      <c r="L148" s="279"/>
      <c r="M148" s="278"/>
      <c r="N148" s="279"/>
      <c r="O148" s="278"/>
      <c r="P148" s="278"/>
      <c r="Q148" s="278"/>
      <c r="R148" s="259"/>
    </row>
    <row r="149" spans="1:21" x14ac:dyDescent="0.25">
      <c r="C149" s="272"/>
      <c r="D149" s="259"/>
      <c r="E149" s="252"/>
      <c r="F149" s="277"/>
      <c r="G149" s="272"/>
      <c r="H149" s="278"/>
      <c r="I149" s="278"/>
      <c r="J149" s="278"/>
      <c r="K149" s="279"/>
      <c r="L149" s="279"/>
      <c r="M149" s="278"/>
      <c r="N149" s="279"/>
      <c r="O149" s="278"/>
      <c r="P149" s="278"/>
      <c r="Q149" s="278"/>
      <c r="R149" s="259"/>
    </row>
    <row r="150" spans="1:21" x14ac:dyDescent="0.25">
      <c r="C150" s="290"/>
      <c r="D150" s="281"/>
      <c r="E150" s="291"/>
      <c r="F150" s="292"/>
      <c r="G150" s="290"/>
      <c r="H150" s="296"/>
      <c r="I150" s="296"/>
      <c r="J150" s="296"/>
      <c r="K150" s="297"/>
      <c r="L150" s="297"/>
      <c r="M150" s="296"/>
      <c r="N150" s="297"/>
      <c r="O150" s="296"/>
      <c r="P150" s="296"/>
      <c r="Q150" s="296"/>
      <c r="R150" s="281"/>
    </row>
    <row r="151" spans="1:21" ht="15.75" thickBot="1" x14ac:dyDescent="0.3">
      <c r="C151" s="298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9" t="s">
        <v>2</v>
      </c>
      <c r="D158" s="300" t="s">
        <v>38</v>
      </c>
      <c r="E158" s="301"/>
      <c r="F158" s="302"/>
      <c r="G158" s="300"/>
      <c r="H158" s="300"/>
      <c r="I158" s="300"/>
      <c r="J158" s="300"/>
      <c r="K158" s="303"/>
      <c r="L158" s="303"/>
      <c r="M158" s="300"/>
      <c r="N158" s="303"/>
      <c r="O158" s="300"/>
      <c r="P158" s="300"/>
      <c r="Q158" s="300"/>
      <c r="R158" s="304" t="s">
        <v>3</v>
      </c>
    </row>
    <row r="159" spans="1:21" ht="15.75" x14ac:dyDescent="0.25">
      <c r="C159" s="305" t="s">
        <v>135</v>
      </c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6"/>
    </row>
    <row r="160" spans="1:21" ht="15" customHeight="1" x14ac:dyDescent="0.25">
      <c r="C160" s="38"/>
      <c r="D160" s="307"/>
      <c r="E160" s="6"/>
      <c r="F160" s="308"/>
      <c r="G160" s="309"/>
      <c r="H160" s="310"/>
      <c r="I160" s="310"/>
      <c r="J160" s="310"/>
      <c r="K160" s="311"/>
      <c r="L160" s="311"/>
      <c r="M160" s="310"/>
      <c r="N160" s="311"/>
      <c r="O160" s="310"/>
      <c r="P160" s="310"/>
      <c r="Q160" s="310"/>
      <c r="R160" s="11" t="s">
        <v>5</v>
      </c>
    </row>
    <row r="161" spans="1:21" ht="15" customHeight="1" x14ac:dyDescent="0.25">
      <c r="C161" s="12" t="str">
        <f>C142</f>
        <v>PERIODO DEL 16 AL 30 DE SEPTIEMBRE 2021</v>
      </c>
      <c r="D161" s="13"/>
      <c r="E161" s="6"/>
      <c r="F161" s="308"/>
      <c r="G161" s="309"/>
      <c r="H161" s="310"/>
      <c r="I161" s="310"/>
      <c r="J161" s="310"/>
      <c r="K161" s="311"/>
      <c r="L161" s="311"/>
      <c r="M161" s="310"/>
      <c r="N161" s="311"/>
      <c r="O161" s="310"/>
      <c r="P161" s="310"/>
      <c r="Q161" s="310"/>
      <c r="R161" s="14"/>
    </row>
    <row r="162" spans="1:21" ht="22.5" x14ac:dyDescent="0.25">
      <c r="C162" s="312" t="s">
        <v>7</v>
      </c>
      <c r="D162" s="312" t="s">
        <v>8</v>
      </c>
      <c r="E162" s="313" t="s">
        <v>9</v>
      </c>
      <c r="F162" s="312" t="s">
        <v>10</v>
      </c>
      <c r="G162" s="314" t="s">
        <v>11</v>
      </c>
      <c r="H162" s="312" t="s">
        <v>12</v>
      </c>
      <c r="I162" s="312"/>
      <c r="J162" s="312"/>
      <c r="K162" s="17" t="s">
        <v>13</v>
      </c>
      <c r="L162" s="18" t="s">
        <v>14</v>
      </c>
      <c r="M162" s="312" t="s">
        <v>15</v>
      </c>
      <c r="N162" s="315" t="s">
        <v>16</v>
      </c>
      <c r="O162" s="316" t="s">
        <v>17</v>
      </c>
      <c r="P162" s="315" t="s">
        <v>136</v>
      </c>
      <c r="Q162" s="317" t="s">
        <v>19</v>
      </c>
      <c r="R162" s="312" t="s">
        <v>20</v>
      </c>
    </row>
    <row r="163" spans="1:21" ht="25.5" customHeight="1" x14ac:dyDescent="0.25">
      <c r="A163" s="22" t="s">
        <v>137</v>
      </c>
      <c r="C163" s="318" t="s">
        <v>138</v>
      </c>
      <c r="D163" s="319"/>
      <c r="E163" s="320" t="s">
        <v>139</v>
      </c>
      <c r="F163" s="124">
        <v>113</v>
      </c>
      <c r="G163" s="266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1" si="21">H163*0.05</f>
        <v>39.3705</v>
      </c>
      <c r="L163" s="76"/>
      <c r="M163" s="321">
        <v>0</v>
      </c>
      <c r="N163" s="322">
        <v>164.66</v>
      </c>
      <c r="O163" s="323">
        <v>0</v>
      </c>
      <c r="P163" s="323"/>
      <c r="Q163" s="28">
        <f>H163+K163-M163+N163-O163-P163+L163</f>
        <v>991.44049999999993</v>
      </c>
      <c r="R163" s="319"/>
    </row>
    <row r="164" spans="1:21" ht="25.5" customHeight="1" x14ac:dyDescent="0.25">
      <c r="A164" s="22" t="s">
        <v>140</v>
      </c>
      <c r="C164" s="318" t="s">
        <v>141</v>
      </c>
      <c r="D164" s="319"/>
      <c r="E164" s="320" t="s">
        <v>142</v>
      </c>
      <c r="F164" s="124">
        <v>113</v>
      </c>
      <c r="G164" s="287">
        <v>15</v>
      </c>
      <c r="H164" s="28">
        <v>1790.3025</v>
      </c>
      <c r="I164" s="28">
        <f t="shared" ref="I164:I167" si="22">H164*2</f>
        <v>3580.605</v>
      </c>
      <c r="J164" s="28">
        <f t="shared" ref="J164:J169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3">
        <v>0</v>
      </c>
      <c r="P164" s="323">
        <v>937.5</v>
      </c>
      <c r="Q164" s="28">
        <f t="shared" ref="Q164:Q171" si="24">H164+K164-M164+N164-O164-P164+L164</f>
        <v>1030.6376250000001</v>
      </c>
      <c r="R164" s="319"/>
    </row>
    <row r="165" spans="1:21" ht="25.5" customHeight="1" x14ac:dyDescent="0.25">
      <c r="A165" s="22" t="s">
        <v>143</v>
      </c>
      <c r="C165" s="324" t="s">
        <v>144</v>
      </c>
      <c r="D165" s="325"/>
      <c r="E165" s="320" t="s">
        <v>145</v>
      </c>
      <c r="F165" s="124">
        <v>113</v>
      </c>
      <c r="G165" s="326">
        <v>15</v>
      </c>
      <c r="H165" s="28">
        <v>2460.6675</v>
      </c>
      <c r="I165" s="28">
        <f t="shared" si="22"/>
        <v>4921.335</v>
      </c>
      <c r="J165" s="28">
        <f t="shared" si="23"/>
        <v>2952.8010000000004</v>
      </c>
      <c r="K165" s="76">
        <f t="shared" si="21"/>
        <v>123.03337500000001</v>
      </c>
      <c r="L165" s="76"/>
      <c r="M165" s="80">
        <v>0</v>
      </c>
      <c r="N165" s="81">
        <v>17.07</v>
      </c>
      <c r="O165" s="323">
        <v>0</v>
      </c>
      <c r="P165" s="323"/>
      <c r="Q165" s="28">
        <f t="shared" si="24"/>
        <v>2600.7708750000002</v>
      </c>
      <c r="R165" s="327"/>
    </row>
    <row r="166" spans="1:21" ht="25.5" customHeight="1" x14ac:dyDescent="0.25">
      <c r="A166" s="22" t="s">
        <v>146</v>
      </c>
      <c r="C166" s="324" t="s">
        <v>147</v>
      </c>
      <c r="D166" s="325"/>
      <c r="E166" s="320" t="s">
        <v>148</v>
      </c>
      <c r="F166" s="124">
        <v>113</v>
      </c>
      <c r="G166" s="326">
        <v>15</v>
      </c>
      <c r="H166" s="28">
        <f>3298.8075/15*G166</f>
        <v>3298.8074999999999</v>
      </c>
      <c r="I166" s="28">
        <f t="shared" si="22"/>
        <v>6597.6149999999998</v>
      </c>
      <c r="J166" s="28">
        <f t="shared" si="23"/>
        <v>3958.5690000000004</v>
      </c>
      <c r="K166" s="76">
        <f t="shared" si="21"/>
        <v>164.94037500000002</v>
      </c>
      <c r="L166" s="76">
        <f>127*2</f>
        <v>254</v>
      </c>
      <c r="M166" s="125">
        <v>98.66</v>
      </c>
      <c r="N166" s="126">
        <v>0</v>
      </c>
      <c r="O166" s="323">
        <v>0</v>
      </c>
      <c r="P166" s="323"/>
      <c r="Q166" s="28">
        <f t="shared" si="24"/>
        <v>3619.0878750000002</v>
      </c>
      <c r="R166" s="327"/>
    </row>
    <row r="167" spans="1:21" ht="25.5" customHeight="1" x14ac:dyDescent="0.25">
      <c r="A167" s="22" t="s">
        <v>149</v>
      </c>
      <c r="C167" s="328" t="s">
        <v>150</v>
      </c>
      <c r="D167" s="325"/>
      <c r="E167" s="320" t="s">
        <v>151</v>
      </c>
      <c r="F167" s="124">
        <v>113</v>
      </c>
      <c r="G167" s="326">
        <v>15</v>
      </c>
      <c r="H167" s="28">
        <f>1731.135/15*G167</f>
        <v>1731.135</v>
      </c>
      <c r="I167" s="28">
        <f t="shared" si="22"/>
        <v>3462.27</v>
      </c>
      <c r="J167" s="28">
        <f t="shared" si="23"/>
        <v>2077.3620000000001</v>
      </c>
      <c r="K167" s="76">
        <f t="shared" si="21"/>
        <v>86.556750000000008</v>
      </c>
      <c r="L167" s="76">
        <f>(127*2)</f>
        <v>254</v>
      </c>
      <c r="M167" s="329">
        <v>0</v>
      </c>
      <c r="N167" s="330">
        <v>97.21</v>
      </c>
      <c r="O167" s="323">
        <v>0</v>
      </c>
      <c r="P167" s="323"/>
      <c r="Q167" s="28">
        <f t="shared" si="24"/>
        <v>2168.90175</v>
      </c>
      <c r="R167" s="327"/>
      <c r="T167" s="331"/>
    </row>
    <row r="168" spans="1:21" ht="25.5" customHeight="1" x14ac:dyDescent="0.25">
      <c r="A168" s="22" t="s">
        <v>152</v>
      </c>
      <c r="C168" s="328" t="s">
        <v>153</v>
      </c>
      <c r="D168" s="325"/>
      <c r="E168" s="320" t="s">
        <v>151</v>
      </c>
      <c r="F168" s="124">
        <v>113</v>
      </c>
      <c r="G168" s="326">
        <v>15</v>
      </c>
      <c r="H168" s="28">
        <f>1731.14/15*G168</f>
        <v>1731.14</v>
      </c>
      <c r="I168" s="28"/>
      <c r="J168" s="28">
        <f t="shared" si="23"/>
        <v>2077.3680000000004</v>
      </c>
      <c r="K168" s="76">
        <f t="shared" si="21"/>
        <v>86.557000000000016</v>
      </c>
      <c r="L168" s="76"/>
      <c r="M168" s="329">
        <v>0</v>
      </c>
      <c r="N168" s="330">
        <v>97.21</v>
      </c>
      <c r="O168" s="323">
        <v>0</v>
      </c>
      <c r="P168" s="323"/>
      <c r="Q168" s="28">
        <f>H168+K168-M168+N168-O168-P168+L168</f>
        <v>1914.9070000000002</v>
      </c>
      <c r="R168" s="327"/>
    </row>
    <row r="169" spans="1:21" s="55" customFormat="1" ht="25.5" customHeight="1" x14ac:dyDescent="0.25">
      <c r="A169" s="22"/>
      <c r="B169"/>
      <c r="C169" s="226" t="s">
        <v>154</v>
      </c>
      <c r="D169" s="332"/>
      <c r="E169" s="333" t="s">
        <v>155</v>
      </c>
      <c r="F169" s="124">
        <v>113</v>
      </c>
      <c r="G169" s="287">
        <v>15</v>
      </c>
      <c r="H169" s="28">
        <v>1790.3025</v>
      </c>
      <c r="I169" s="28"/>
      <c r="J169" s="28">
        <f t="shared" si="23"/>
        <v>2148.3630000000003</v>
      </c>
      <c r="K169" s="76">
        <f t="shared" si="21"/>
        <v>89.515125000000012</v>
      </c>
      <c r="L169" s="76"/>
      <c r="M169" s="80">
        <v>0</v>
      </c>
      <c r="N169" s="81">
        <v>88.32</v>
      </c>
      <c r="O169" s="230">
        <v>0</v>
      </c>
      <c r="P169" s="230"/>
      <c r="Q169" s="28">
        <f t="shared" si="24"/>
        <v>1968.1376250000001</v>
      </c>
      <c r="R169" s="334"/>
      <c r="S169" s="2"/>
      <c r="T169"/>
      <c r="U169"/>
    </row>
    <row r="170" spans="1:21" s="55" customFormat="1" ht="25.5" customHeight="1" x14ac:dyDescent="0.25">
      <c r="A170" s="22"/>
      <c r="B170"/>
      <c r="C170" s="131" t="s">
        <v>156</v>
      </c>
      <c r="D170" s="132"/>
      <c r="E170" s="133" t="s">
        <v>63</v>
      </c>
      <c r="F170" s="124">
        <v>113</v>
      </c>
      <c r="G170" s="134">
        <v>15</v>
      </c>
      <c r="H170" s="28">
        <f>2243.95/15*G170</f>
        <v>2243.9499999999998</v>
      </c>
      <c r="I170" s="28">
        <f>H170*2</f>
        <v>4487.8999999999996</v>
      </c>
      <c r="J170" s="28">
        <f>K170*24</f>
        <v>2692.74</v>
      </c>
      <c r="K170" s="76">
        <f>H170*0.05</f>
        <v>112.19749999999999</v>
      </c>
      <c r="L170" s="76">
        <f>127*2</f>
        <v>254</v>
      </c>
      <c r="M170" s="80"/>
      <c r="N170" s="81">
        <v>45.34</v>
      </c>
      <c r="O170" s="82">
        <v>0</v>
      </c>
      <c r="P170" s="82"/>
      <c r="Q170" s="28">
        <f>H170+K170-M170+N170-O170-P170+L170</f>
        <v>2655.4875000000002</v>
      </c>
      <c r="R170" s="135"/>
      <c r="S170" s="2"/>
      <c r="T170"/>
      <c r="U170"/>
    </row>
    <row r="171" spans="1:21" s="55" customFormat="1" ht="25.5" customHeight="1" x14ac:dyDescent="0.25">
      <c r="A171" s="22" t="s">
        <v>157</v>
      </c>
      <c r="B171"/>
      <c r="C171" s="335" t="s">
        <v>158</v>
      </c>
      <c r="D171" s="332"/>
      <c r="E171" s="333" t="s">
        <v>155</v>
      </c>
      <c r="F171" s="124">
        <v>113</v>
      </c>
      <c r="G171" s="287">
        <v>15</v>
      </c>
      <c r="H171" s="28">
        <f>1790.3025/15*G171</f>
        <v>1790.3025</v>
      </c>
      <c r="I171" s="28"/>
      <c r="J171" s="28">
        <f>K171*24*5</f>
        <v>10741.815000000002</v>
      </c>
      <c r="K171" s="76">
        <f t="shared" si="21"/>
        <v>89.515125000000012</v>
      </c>
      <c r="L171" s="76"/>
      <c r="M171" s="80">
        <v>0</v>
      </c>
      <c r="N171" s="81">
        <v>88.32</v>
      </c>
      <c r="O171" s="230"/>
      <c r="P171" s="230"/>
      <c r="Q171" s="28">
        <f t="shared" si="24"/>
        <v>1968.1376250000001</v>
      </c>
      <c r="R171" s="334"/>
      <c r="T171"/>
      <c r="U171"/>
    </row>
    <row r="172" spans="1:21" s="55" customFormat="1" ht="15.75" thickBot="1" x14ac:dyDescent="0.3">
      <c r="B172"/>
      <c r="D172" s="309"/>
      <c r="E172" s="301"/>
      <c r="F172" s="336"/>
      <c r="G172" s="337" t="s">
        <v>31</v>
      </c>
      <c r="H172" s="338">
        <f t="shared" ref="H172:Q172" si="25">SUM(H163:H171)</f>
        <v>17624.017500000002</v>
      </c>
      <c r="I172" s="338">
        <f t="shared" si="25"/>
        <v>24624.544999999998</v>
      </c>
      <c r="J172" s="338">
        <f t="shared" si="25"/>
        <v>29742.273000000001</v>
      </c>
      <c r="K172" s="338">
        <f t="shared" si="25"/>
        <v>881.200875</v>
      </c>
      <c r="L172" s="338">
        <f t="shared" si="25"/>
        <v>762</v>
      </c>
      <c r="M172" s="338">
        <f t="shared" si="25"/>
        <v>98.66</v>
      </c>
      <c r="N172" s="338">
        <f t="shared" si="25"/>
        <v>686.45</v>
      </c>
      <c r="O172" s="338">
        <f t="shared" si="25"/>
        <v>0</v>
      </c>
      <c r="P172" s="338">
        <f t="shared" si="25"/>
        <v>937.5</v>
      </c>
      <c r="Q172" s="338">
        <f t="shared" si="25"/>
        <v>18917.508374999998</v>
      </c>
      <c r="R172" s="309"/>
      <c r="S172" s="2"/>
      <c r="T172"/>
      <c r="U172"/>
    </row>
    <row r="173" spans="1:21" s="55" customFormat="1" x14ac:dyDescent="0.25">
      <c r="B173"/>
      <c r="C173" s="339"/>
      <c r="D173" s="309"/>
      <c r="E173" s="301"/>
      <c r="F173" s="336"/>
      <c r="G173" s="339"/>
      <c r="H173" s="340"/>
      <c r="I173" s="340"/>
      <c r="J173" s="340"/>
      <c r="K173" s="341"/>
      <c r="L173" s="341"/>
      <c r="M173" s="340"/>
      <c r="N173" s="341"/>
      <c r="O173" s="340"/>
      <c r="P173" s="340"/>
      <c r="Q173" s="340"/>
      <c r="R173" s="309"/>
      <c r="S173" s="2"/>
      <c r="T173"/>
      <c r="U173"/>
    </row>
    <row r="174" spans="1:21" s="55" customFormat="1" x14ac:dyDescent="0.25">
      <c r="B174"/>
      <c r="C174" s="339"/>
      <c r="D174" s="309"/>
      <c r="E174" s="301"/>
      <c r="F174" s="336"/>
      <c r="G174" s="339"/>
      <c r="H174" s="340"/>
      <c r="I174" s="340"/>
      <c r="J174" s="340"/>
      <c r="K174" s="341"/>
      <c r="L174" s="341"/>
      <c r="M174" s="340"/>
      <c r="N174" s="341"/>
      <c r="O174" s="340"/>
      <c r="P174" s="340"/>
      <c r="Q174" s="340"/>
      <c r="R174" s="309"/>
      <c r="S174" s="2"/>
      <c r="T174"/>
      <c r="U174"/>
    </row>
    <row r="175" spans="1:21" s="55" customFormat="1" ht="15.75" thickBot="1" x14ac:dyDescent="0.3">
      <c r="B175"/>
      <c r="C175" s="342"/>
      <c r="D175" s="47"/>
      <c r="E175" s="48"/>
      <c r="F175" s="49"/>
      <c r="G175"/>
      <c r="H175" s="90"/>
      <c r="I175" s="343"/>
      <c r="J175" s="343"/>
      <c r="K175" s="344"/>
      <c r="L175" s="344"/>
      <c r="M175" s="343"/>
      <c r="N175" s="345"/>
      <c r="O175"/>
      <c r="P175"/>
      <c r="Q175"/>
      <c r="R175"/>
      <c r="S175" s="2"/>
      <c r="T175"/>
      <c r="U175"/>
    </row>
    <row r="176" spans="1:21" s="2" customFormat="1" x14ac:dyDescent="0.25">
      <c r="A176"/>
      <c r="B176"/>
      <c r="C176" s="52" t="s">
        <v>32</v>
      </c>
      <c r="D176" s="52"/>
      <c r="E176" s="52"/>
      <c r="F176" s="52"/>
      <c r="G176" s="52"/>
      <c r="I176" s="53"/>
      <c r="J176" s="53"/>
      <c r="K176" s="54" t="s">
        <v>33</v>
      </c>
      <c r="L176" s="54"/>
      <c r="M176" s="54"/>
      <c r="N176"/>
      <c r="O176"/>
      <c r="P176"/>
      <c r="Q176" s="54" t="s">
        <v>34</v>
      </c>
      <c r="R176" s="54"/>
      <c r="T176"/>
      <c r="U176"/>
    </row>
    <row r="177" spans="1:21" s="55" customFormat="1" x14ac:dyDescent="0.25">
      <c r="B177"/>
      <c r="C177" s="52" t="s">
        <v>35</v>
      </c>
      <c r="D177" s="52"/>
      <c r="E177" s="52"/>
      <c r="F177" s="52"/>
      <c r="G177" s="52"/>
      <c r="H177" s="52" t="s">
        <v>36</v>
      </c>
      <c r="I177" s="52"/>
      <c r="J177" s="52"/>
      <c r="K177" s="52"/>
      <c r="L177" s="52"/>
      <c r="M177" s="52"/>
      <c r="N177" s="52"/>
      <c r="O177"/>
      <c r="P177"/>
      <c r="Q177" s="52" t="s">
        <v>37</v>
      </c>
      <c r="R177" s="52"/>
      <c r="S177" s="2"/>
      <c r="T177"/>
      <c r="U177"/>
    </row>
    <row r="178" spans="1:21" x14ac:dyDescent="0.25">
      <c r="C178" s="90"/>
      <c r="D178" s="40"/>
      <c r="E178" s="57"/>
      <c r="F178" s="40"/>
      <c r="H178" s="40"/>
      <c r="I178" s="40"/>
      <c r="J178" s="40"/>
      <c r="K178" s="58"/>
      <c r="L178" s="58"/>
      <c r="M178" s="40"/>
      <c r="N178" s="58"/>
      <c r="Q178" s="40"/>
      <c r="R178" s="40"/>
    </row>
    <row r="179" spans="1:21" x14ac:dyDescent="0.25">
      <c r="C179" s="90"/>
      <c r="D179" s="40"/>
      <c r="E179" s="57"/>
      <c r="F179" s="40"/>
      <c r="H179" s="346"/>
      <c r="I179" s="346"/>
      <c r="J179" s="346"/>
      <c r="K179" s="58"/>
      <c r="L179" s="58"/>
      <c r="M179" s="40"/>
      <c r="N179" s="58"/>
      <c r="Q179" s="40"/>
      <c r="R179" s="40"/>
    </row>
    <row r="180" spans="1:21" s="2" customFormat="1" x14ac:dyDescent="0.25">
      <c r="A180"/>
      <c r="B180"/>
      <c r="C180" s="90"/>
      <c r="D180" s="40"/>
      <c r="E180" s="57"/>
      <c r="F180" s="40"/>
      <c r="G180"/>
      <c r="H180" s="40"/>
      <c r="I180" s="40"/>
      <c r="J180" s="40"/>
      <c r="K180" s="58"/>
      <c r="L180" s="58"/>
      <c r="M180" s="40"/>
      <c r="N180" s="58"/>
      <c r="O180"/>
      <c r="P180"/>
      <c r="Q180" s="40"/>
      <c r="R180" s="40"/>
      <c r="T180"/>
      <c r="U18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ht="29.25" x14ac:dyDescent="0.5">
      <c r="A187"/>
      <c r="B187"/>
      <c r="C187" s="1" t="s">
        <v>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T187"/>
      <c r="U187"/>
    </row>
    <row r="188" spans="1:21" s="2" customFormat="1" ht="23.25" x14ac:dyDescent="0.35">
      <c r="A188"/>
      <c r="B188"/>
      <c r="C188" s="3" t="s">
        <v>1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T188"/>
      <c r="U188"/>
    </row>
    <row r="189" spans="1:21" s="2" customFormat="1" ht="23.25" x14ac:dyDescent="0.35">
      <c r="A189"/>
      <c r="B189"/>
      <c r="C189" s="347"/>
      <c r="D189" s="347"/>
      <c r="E189" s="348"/>
      <c r="F189" s="347"/>
      <c r="G189" s="347"/>
      <c r="H189" s="347"/>
      <c r="I189" s="347"/>
      <c r="J189" s="347"/>
      <c r="K189" s="349"/>
      <c r="L189" s="349"/>
      <c r="M189" s="347"/>
      <c r="N189" s="349"/>
      <c r="O189" s="347"/>
      <c r="P189" s="347"/>
      <c r="Q189" s="347"/>
      <c r="R189" s="347"/>
      <c r="T189"/>
      <c r="U189"/>
    </row>
    <row r="190" spans="1:21" s="2" customFormat="1" ht="15.75" x14ac:dyDescent="0.25">
      <c r="A190"/>
      <c r="B190"/>
      <c r="C190" s="299" t="s">
        <v>2</v>
      </c>
      <c r="D190" s="300" t="s">
        <v>38</v>
      </c>
      <c r="E190" s="301"/>
      <c r="F190" s="302"/>
      <c r="G190" s="300"/>
      <c r="H190" s="300"/>
      <c r="I190" s="300"/>
      <c r="J190" s="300"/>
      <c r="K190" s="303"/>
      <c r="L190" s="303"/>
      <c r="M190" s="300"/>
      <c r="N190" s="303"/>
      <c r="O190" s="300"/>
      <c r="P190" s="300"/>
      <c r="Q190" s="300"/>
      <c r="R190"/>
      <c r="T190"/>
      <c r="U190"/>
    </row>
    <row r="191" spans="1:21" s="2" customFormat="1" ht="15.75" x14ac:dyDescent="0.25">
      <c r="A191"/>
      <c r="B191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4" t="s">
        <v>3</v>
      </c>
      <c r="T191"/>
      <c r="U191"/>
    </row>
    <row r="192" spans="1:21" x14ac:dyDescent="0.25">
      <c r="C192" s="90"/>
      <c r="F192" s="40"/>
    </row>
    <row r="193" spans="1:21" ht="15.75" x14ac:dyDescent="0.25">
      <c r="C193" s="350" t="s">
        <v>159</v>
      </c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</row>
    <row r="194" spans="1:21" x14ac:dyDescent="0.25">
      <c r="C194" s="12" t="str">
        <f>C161</f>
        <v>PERIODO DEL 16 AL 30 DE SEPTIEMBRE 2021</v>
      </c>
      <c r="D194" s="13"/>
      <c r="E194" s="6"/>
      <c r="F194" s="351"/>
      <c r="G194" s="352"/>
      <c r="H194" s="353"/>
      <c r="I194" s="353"/>
      <c r="J194" s="353"/>
      <c r="K194" s="354"/>
      <c r="L194" s="354"/>
      <c r="M194" s="353"/>
      <c r="N194" s="354"/>
      <c r="O194" s="353"/>
      <c r="P194" s="353"/>
      <c r="Q194" s="353"/>
      <c r="R194" s="355"/>
    </row>
    <row r="195" spans="1:21" ht="22.5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7" t="s">
        <v>13</v>
      </c>
      <c r="L195" s="18" t="s">
        <v>14</v>
      </c>
      <c r="M195" s="15" t="s">
        <v>15</v>
      </c>
      <c r="N195" s="19" t="s">
        <v>16</v>
      </c>
      <c r="O195" s="20" t="s">
        <v>17</v>
      </c>
      <c r="P195" s="20" t="s">
        <v>18</v>
      </c>
      <c r="Q195" s="21" t="s">
        <v>19</v>
      </c>
      <c r="R195" s="15" t="s">
        <v>20</v>
      </c>
    </row>
    <row r="196" spans="1:21" s="356" customFormat="1" ht="26.25" customHeight="1" x14ac:dyDescent="0.25">
      <c r="A196" s="22" t="s">
        <v>160</v>
      </c>
      <c r="C196" s="357" t="s">
        <v>161</v>
      </c>
      <c r="D196" s="358"/>
      <c r="E196" s="359" t="s">
        <v>162</v>
      </c>
      <c r="F196" s="124">
        <v>113</v>
      </c>
      <c r="G196" s="287">
        <v>15</v>
      </c>
      <c r="H196" s="360">
        <v>2919.2174999999997</v>
      </c>
      <c r="I196" s="360">
        <f>H196*2</f>
        <v>5838.4349999999995</v>
      </c>
      <c r="J196" s="360">
        <f>K196*24</f>
        <v>3503.0609999999997</v>
      </c>
      <c r="K196" s="76">
        <f t="shared" ref="K196:K199" si="26">H196*0.05</f>
        <v>145.96087499999999</v>
      </c>
      <c r="L196" s="76"/>
      <c r="M196" s="360">
        <v>37.119999999999997</v>
      </c>
      <c r="N196" s="126">
        <v>0</v>
      </c>
      <c r="O196" s="360">
        <v>0</v>
      </c>
      <c r="P196" s="360"/>
      <c r="Q196" s="28">
        <f>H196+K196-M196+N196-O196-P196</f>
        <v>3028.0583749999996</v>
      </c>
      <c r="R196" s="361"/>
      <c r="S196" s="362"/>
    </row>
    <row r="197" spans="1:21" ht="26.25" customHeight="1" x14ac:dyDescent="0.25">
      <c r="A197" s="22" t="s">
        <v>163</v>
      </c>
      <c r="C197" s="357" t="s">
        <v>164</v>
      </c>
      <c r="D197" s="358"/>
      <c r="E197" s="359" t="s">
        <v>165</v>
      </c>
      <c r="F197" s="124">
        <v>113</v>
      </c>
      <c r="G197" s="287">
        <v>15</v>
      </c>
      <c r="H197" s="28">
        <v>3350.55</v>
      </c>
      <c r="I197" s="28"/>
      <c r="J197" s="28"/>
      <c r="K197" s="76">
        <f>H197*0.05</f>
        <v>167.52750000000003</v>
      </c>
      <c r="L197" s="76"/>
      <c r="M197" s="80">
        <v>104.29</v>
      </c>
      <c r="N197" s="81">
        <v>0</v>
      </c>
      <c r="O197" s="80">
        <v>0</v>
      </c>
      <c r="P197" s="80"/>
      <c r="Q197" s="28">
        <f>H197+K197-M197+N197-O197-P197+L197</f>
        <v>3413.7875000000004</v>
      </c>
      <c r="R197" s="363"/>
    </row>
    <row r="198" spans="1:21" ht="26.25" customHeight="1" x14ac:dyDescent="0.25">
      <c r="A198" s="22"/>
      <c r="C198" s="357" t="s">
        <v>166</v>
      </c>
      <c r="D198" s="364" t="s">
        <v>167</v>
      </c>
      <c r="E198" s="359" t="s">
        <v>168</v>
      </c>
      <c r="F198" s="124">
        <v>113</v>
      </c>
      <c r="G198" s="287">
        <v>15</v>
      </c>
      <c r="H198" s="28">
        <v>1116.855</v>
      </c>
      <c r="I198" s="365">
        <f>H198*2</f>
        <v>2233.71</v>
      </c>
      <c r="J198" s="365">
        <f>K198*24</f>
        <v>1340.2260000000001</v>
      </c>
      <c r="K198" s="76">
        <f t="shared" si="26"/>
        <v>55.842750000000002</v>
      </c>
      <c r="L198" s="76"/>
      <c r="M198" s="360">
        <v>0</v>
      </c>
      <c r="N198" s="366">
        <v>143.41999999999999</v>
      </c>
      <c r="O198" s="360">
        <v>0</v>
      </c>
      <c r="P198" s="360"/>
      <c r="Q198" s="28">
        <f>H198+K198-M198+N198-O198-P198</f>
        <v>1316.1177500000001</v>
      </c>
      <c r="R198" s="363"/>
    </row>
    <row r="199" spans="1:21" ht="26.25" customHeight="1" x14ac:dyDescent="0.25">
      <c r="A199" s="22" t="s">
        <v>169</v>
      </c>
      <c r="C199" s="357" t="s">
        <v>170</v>
      </c>
      <c r="D199" s="358"/>
      <c r="E199" s="359" t="s">
        <v>171</v>
      </c>
      <c r="F199" s="124">
        <v>113</v>
      </c>
      <c r="G199" s="287">
        <v>15</v>
      </c>
      <c r="H199" s="28">
        <v>2957.13</v>
      </c>
      <c r="I199" s="365">
        <f>H199*2</f>
        <v>5914.26</v>
      </c>
      <c r="J199" s="365">
        <f>K199*24</f>
        <v>3548.5560000000005</v>
      </c>
      <c r="K199" s="76">
        <f t="shared" si="26"/>
        <v>147.85650000000001</v>
      </c>
      <c r="L199" s="76"/>
      <c r="M199" s="360">
        <v>41.24</v>
      </c>
      <c r="N199" s="366">
        <v>0</v>
      </c>
      <c r="O199" s="360">
        <v>0</v>
      </c>
      <c r="P199" s="360"/>
      <c r="Q199" s="28">
        <f>H199+K199-M199+N199-O199-P199</f>
        <v>3063.7465000000002</v>
      </c>
      <c r="R199" s="363"/>
    </row>
    <row r="200" spans="1:21" ht="15.75" thickBot="1" x14ac:dyDescent="0.3">
      <c r="C200" s="355"/>
      <c r="D200" s="367"/>
      <c r="E200" s="368"/>
      <c r="F200" s="369"/>
      <c r="G200" s="370" t="s">
        <v>31</v>
      </c>
      <c r="H200" s="371">
        <f t="shared" ref="H200:Q200" si="27">SUM(H196:H199)</f>
        <v>10343.752499999999</v>
      </c>
      <c r="I200" s="371">
        <f t="shared" si="27"/>
        <v>13986.404999999999</v>
      </c>
      <c r="J200" s="371">
        <f t="shared" si="27"/>
        <v>8391.8430000000008</v>
      </c>
      <c r="K200" s="371">
        <f t="shared" si="27"/>
        <v>517.18762500000003</v>
      </c>
      <c r="L200" s="371">
        <f t="shared" si="27"/>
        <v>0</v>
      </c>
      <c r="M200" s="371">
        <f t="shared" si="27"/>
        <v>182.65</v>
      </c>
      <c r="N200" s="371">
        <f t="shared" si="27"/>
        <v>143.41999999999999</v>
      </c>
      <c r="O200" s="371">
        <f t="shared" si="27"/>
        <v>0</v>
      </c>
      <c r="P200" s="371">
        <f t="shared" si="27"/>
        <v>0</v>
      </c>
      <c r="Q200" s="371">
        <f t="shared" si="27"/>
        <v>10821.710125000001</v>
      </c>
      <c r="R200" s="352"/>
    </row>
    <row r="201" spans="1:21" x14ac:dyDescent="0.25">
      <c r="C201" s="355"/>
      <c r="D201" s="367"/>
      <c r="E201" s="368"/>
      <c r="F201" s="369"/>
      <c r="G201" s="372"/>
      <c r="H201" s="373"/>
      <c r="I201" s="373"/>
      <c r="J201" s="373"/>
      <c r="K201" s="374"/>
      <c r="L201" s="374"/>
      <c r="M201" s="373"/>
      <c r="N201" s="374"/>
      <c r="O201" s="373"/>
      <c r="P201" s="373"/>
      <c r="Q201" s="373"/>
      <c r="R201" s="352"/>
    </row>
    <row r="202" spans="1:21" x14ac:dyDescent="0.25">
      <c r="C202" s="355"/>
      <c r="D202" s="367"/>
      <c r="E202" s="368"/>
      <c r="F202" s="369"/>
      <c r="G202" s="372"/>
      <c r="H202" s="373"/>
      <c r="I202" s="373"/>
      <c r="J202" s="373"/>
      <c r="K202" s="374"/>
      <c r="L202" s="374"/>
      <c r="M202" s="373"/>
      <c r="N202" s="374"/>
      <c r="O202" s="373"/>
      <c r="P202" s="373"/>
      <c r="Q202" s="373"/>
      <c r="R202" s="352"/>
    </row>
    <row r="203" spans="1:21" x14ac:dyDescent="0.25">
      <c r="C203" s="355"/>
      <c r="D203" s="367"/>
      <c r="E203" s="368"/>
      <c r="F203" s="369"/>
      <c r="G203" s="372"/>
      <c r="H203" s="373"/>
      <c r="I203" s="373"/>
      <c r="J203" s="373"/>
      <c r="K203" s="374"/>
      <c r="L203" s="374"/>
      <c r="M203" s="373"/>
      <c r="N203" s="374"/>
      <c r="O203" s="373"/>
      <c r="P203" s="373"/>
      <c r="Q203" s="373"/>
      <c r="R203" s="352"/>
    </row>
    <row r="204" spans="1:21" s="55" customFormat="1" ht="15.75" thickBot="1" x14ac:dyDescent="0.3">
      <c r="B204"/>
      <c r="C204" s="342"/>
      <c r="D204" s="47"/>
      <c r="E204" s="48"/>
      <c r="F204" s="49"/>
      <c r="G204"/>
      <c r="H204"/>
      <c r="I204" s="47"/>
      <c r="J204" s="47"/>
      <c r="K204" s="50"/>
      <c r="L204" s="50"/>
      <c r="M204" s="47"/>
      <c r="N204" s="51"/>
      <c r="O204"/>
      <c r="P204"/>
      <c r="Q204"/>
      <c r="R204"/>
      <c r="S204" s="2"/>
      <c r="T204"/>
      <c r="U204"/>
    </row>
    <row r="205" spans="1:21" s="2" customFormat="1" x14ac:dyDescent="0.25">
      <c r="A205"/>
      <c r="B205"/>
      <c r="C205" s="52" t="s">
        <v>32</v>
      </c>
      <c r="D205" s="52"/>
      <c r="E205" s="52"/>
      <c r="F205" s="52"/>
      <c r="G205" s="52"/>
      <c r="I205" s="53"/>
      <c r="J205" s="53"/>
      <c r="K205" s="54" t="s">
        <v>33</v>
      </c>
      <c r="L205" s="54"/>
      <c r="M205" s="54"/>
      <c r="N205"/>
      <c r="O205"/>
      <c r="P205"/>
      <c r="Q205" s="54" t="s">
        <v>34</v>
      </c>
      <c r="R205" s="54"/>
      <c r="T205"/>
      <c r="U205"/>
    </row>
    <row r="206" spans="1:21" s="55" customFormat="1" x14ac:dyDescent="0.25">
      <c r="B206"/>
      <c r="C206" s="52" t="s">
        <v>35</v>
      </c>
      <c r="D206" s="52"/>
      <c r="E206" s="52"/>
      <c r="F206" s="52"/>
      <c r="G206" s="52"/>
      <c r="H206" s="52" t="s">
        <v>36</v>
      </c>
      <c r="I206" s="52"/>
      <c r="J206" s="52"/>
      <c r="K206" s="52"/>
      <c r="L206" s="52"/>
      <c r="M206" s="52"/>
      <c r="N206" s="52"/>
      <c r="O206"/>
      <c r="P206"/>
      <c r="Q206" s="52" t="s">
        <v>37</v>
      </c>
      <c r="R206" s="52"/>
      <c r="S206" s="2"/>
      <c r="T206"/>
      <c r="U206"/>
    </row>
    <row r="207" spans="1:21" s="55" customFormat="1" x14ac:dyDescent="0.25">
      <c r="B207"/>
      <c r="C207" s="90"/>
      <c r="D207" s="40"/>
      <c r="E207" s="57"/>
      <c r="F207" s="40"/>
      <c r="G207"/>
      <c r="H207" s="40"/>
      <c r="I207" s="40"/>
      <c r="J207" s="40"/>
      <c r="K207" s="58"/>
      <c r="L207" s="58"/>
      <c r="M207" s="40"/>
      <c r="N207" s="58"/>
      <c r="O207"/>
      <c r="P207"/>
      <c r="Q207" s="40"/>
      <c r="R207" s="40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355"/>
      <c r="D209" s="367"/>
      <c r="E209" s="368"/>
      <c r="F209" s="369"/>
      <c r="G209" s="372"/>
      <c r="H209" s="373"/>
      <c r="I209" s="373"/>
      <c r="J209" s="373"/>
      <c r="K209" s="374"/>
      <c r="L209" s="374"/>
      <c r="M209" s="373"/>
      <c r="N209" s="374"/>
      <c r="O209" s="373"/>
      <c r="P209" s="373"/>
      <c r="Q209" s="373"/>
      <c r="R209" s="352"/>
      <c r="S209" s="2"/>
      <c r="T209"/>
      <c r="U209"/>
    </row>
    <row r="210" spans="2:21" s="55" customFormat="1" x14ac:dyDescent="0.25">
      <c r="B210"/>
      <c r="C210" s="355"/>
      <c r="D210" s="367"/>
      <c r="E210" s="368"/>
      <c r="F210" s="369"/>
      <c r="G210" s="372"/>
      <c r="H210" s="373"/>
      <c r="I210" s="373"/>
      <c r="J210" s="373"/>
      <c r="K210" s="374"/>
      <c r="L210" s="374"/>
      <c r="M210" s="373"/>
      <c r="N210" s="374"/>
      <c r="O210" s="373"/>
      <c r="P210" s="373"/>
      <c r="Q210" s="373"/>
      <c r="R210" s="352"/>
      <c r="S210" s="2"/>
      <c r="T210"/>
      <c r="U210"/>
    </row>
    <row r="211" spans="2:21" s="55" customFormat="1" x14ac:dyDescent="0.25">
      <c r="B211"/>
      <c r="C211" s="355"/>
      <c r="D211" s="367"/>
      <c r="E211" s="368"/>
      <c r="F211" s="369"/>
      <c r="G211" s="372"/>
      <c r="H211" s="373"/>
      <c r="I211" s="373"/>
      <c r="J211" s="373"/>
      <c r="K211" s="374"/>
      <c r="L211" s="374"/>
      <c r="M211" s="373"/>
      <c r="N211" s="374"/>
      <c r="O211" s="373"/>
      <c r="P211" s="373"/>
      <c r="Q211" s="373"/>
      <c r="R211" s="352"/>
      <c r="S211" s="2"/>
      <c r="T211"/>
      <c r="U211"/>
    </row>
    <row r="212" spans="2:21" s="55" customFormat="1" x14ac:dyDescent="0.25">
      <c r="B212"/>
      <c r="C212" s="355"/>
      <c r="D212" s="367"/>
      <c r="E212" s="368"/>
      <c r="F212" s="369"/>
      <c r="G212" s="372"/>
      <c r="H212" s="373"/>
      <c r="I212" s="373"/>
      <c r="J212" s="373"/>
      <c r="K212" s="374"/>
      <c r="L212" s="374"/>
      <c r="M212" s="373"/>
      <c r="N212" s="374"/>
      <c r="O212" s="373"/>
      <c r="P212" s="373"/>
      <c r="Q212" s="373"/>
      <c r="R212" s="352"/>
      <c r="S212" s="2"/>
      <c r="T212"/>
      <c r="U212"/>
    </row>
    <row r="213" spans="2:21" s="55" customFormat="1" x14ac:dyDescent="0.25">
      <c r="B213"/>
      <c r="C213" s="355"/>
      <c r="D213" s="367"/>
      <c r="E213" s="368"/>
      <c r="F213" s="369"/>
      <c r="G213" s="372"/>
      <c r="H213" s="373"/>
      <c r="I213" s="373"/>
      <c r="J213" s="373"/>
      <c r="K213" s="374"/>
      <c r="L213" s="374"/>
      <c r="M213" s="373"/>
      <c r="N213" s="374"/>
      <c r="O213" s="373"/>
      <c r="P213" s="373"/>
      <c r="Q213" s="373"/>
      <c r="R213" s="352"/>
      <c r="S213" s="2"/>
      <c r="T213"/>
      <c r="U213"/>
    </row>
    <row r="214" spans="2:21" s="55" customFormat="1" x14ac:dyDescent="0.25">
      <c r="B214"/>
      <c r="C214" s="355"/>
      <c r="D214" s="367"/>
      <c r="E214" s="368"/>
      <c r="F214" s="369"/>
      <c r="G214" s="372"/>
      <c r="H214" s="373"/>
      <c r="I214" s="373"/>
      <c r="J214" s="373"/>
      <c r="K214" s="374"/>
      <c r="L214" s="374"/>
      <c r="M214" s="373"/>
      <c r="N214" s="374"/>
      <c r="O214" s="373"/>
      <c r="P214" s="373"/>
      <c r="Q214" s="373"/>
      <c r="R214" s="352"/>
      <c r="S214" s="2"/>
      <c r="T214"/>
      <c r="U214"/>
    </row>
    <row r="215" spans="2:21" s="55" customFormat="1" x14ac:dyDescent="0.25">
      <c r="B215"/>
      <c r="C215" s="355"/>
      <c r="D215" s="367"/>
      <c r="E215" s="368"/>
      <c r="F215" s="369"/>
      <c r="G215" s="372"/>
      <c r="H215" s="373"/>
      <c r="I215" s="373"/>
      <c r="J215" s="373"/>
      <c r="K215" s="374"/>
      <c r="L215" s="374"/>
      <c r="M215" s="373"/>
      <c r="N215" s="374"/>
      <c r="O215" s="373"/>
      <c r="P215" s="373"/>
      <c r="Q215" s="373"/>
      <c r="R215" s="352"/>
      <c r="S215" s="2"/>
      <c r="T215"/>
      <c r="U215"/>
    </row>
    <row r="216" spans="2:21" s="55" customFormat="1" x14ac:dyDescent="0.25">
      <c r="B216"/>
      <c r="C216" s="355"/>
      <c r="D216" s="367"/>
      <c r="E216" s="368"/>
      <c r="F216" s="369"/>
      <c r="G216" s="372"/>
      <c r="H216" s="373"/>
      <c r="I216" s="373"/>
      <c r="J216" s="373"/>
      <c r="K216" s="374"/>
      <c r="L216" s="374"/>
      <c r="M216" s="373"/>
      <c r="N216" s="374"/>
      <c r="O216" s="373"/>
      <c r="P216" s="373"/>
      <c r="Q216" s="373"/>
      <c r="R216" s="352"/>
      <c r="S216" s="2"/>
      <c r="T216"/>
      <c r="U216"/>
    </row>
    <row r="217" spans="2:21" s="55" customFormat="1" x14ac:dyDescent="0.25">
      <c r="B217"/>
      <c r="C217" s="355"/>
      <c r="D217" s="367"/>
      <c r="E217" s="368"/>
      <c r="F217" s="369"/>
      <c r="G217" s="372"/>
      <c r="H217" s="373"/>
      <c r="I217" s="373"/>
      <c r="J217" s="373"/>
      <c r="K217" s="374"/>
      <c r="L217" s="374"/>
      <c r="M217" s="373"/>
      <c r="N217" s="374"/>
      <c r="O217" s="373"/>
      <c r="P217" s="373"/>
      <c r="Q217" s="373"/>
      <c r="R217" s="352"/>
      <c r="S217" s="2"/>
      <c r="T217"/>
      <c r="U217"/>
    </row>
    <row r="218" spans="2:21" s="55" customFormat="1" x14ac:dyDescent="0.25">
      <c r="B218"/>
      <c r="C218" s="355"/>
      <c r="D218" s="367"/>
      <c r="E218" s="368"/>
      <c r="F218" s="369"/>
      <c r="G218" s="372"/>
      <c r="H218" s="373"/>
      <c r="I218" s="373"/>
      <c r="J218" s="373"/>
      <c r="K218" s="374"/>
      <c r="L218" s="374"/>
      <c r="M218" s="373"/>
      <c r="N218" s="374"/>
      <c r="O218" s="373"/>
      <c r="P218" s="373"/>
      <c r="Q218" s="373"/>
      <c r="R218" s="352"/>
      <c r="S218" s="2"/>
      <c r="T218"/>
      <c r="U218"/>
    </row>
    <row r="219" spans="2:21" s="55" customFormat="1" x14ac:dyDescent="0.25">
      <c r="B219"/>
      <c r="C219" s="355"/>
      <c r="D219" s="367"/>
      <c r="E219" s="368"/>
      <c r="F219" s="369"/>
      <c r="G219" s="372"/>
      <c r="H219" s="373"/>
      <c r="I219" s="373"/>
      <c r="J219" s="373"/>
      <c r="K219" s="374"/>
      <c r="L219" s="374"/>
      <c r="M219" s="373"/>
      <c r="N219" s="374"/>
      <c r="O219" s="373"/>
      <c r="P219" s="373"/>
      <c r="Q219" s="373"/>
      <c r="R219" s="352"/>
      <c r="S219" s="2"/>
      <c r="T219"/>
      <c r="U219"/>
    </row>
    <row r="220" spans="2:21" s="55" customFormat="1" x14ac:dyDescent="0.25">
      <c r="B220"/>
      <c r="C220" s="355"/>
      <c r="D220" s="367"/>
      <c r="E220" s="368"/>
      <c r="F220" s="369"/>
      <c r="G220" s="372"/>
      <c r="H220" s="373"/>
      <c r="I220" s="373"/>
      <c r="J220" s="373"/>
      <c r="K220" s="374"/>
      <c r="L220" s="374"/>
      <c r="M220" s="373"/>
      <c r="N220" s="374"/>
      <c r="O220" s="373"/>
      <c r="P220" s="373"/>
      <c r="Q220" s="373"/>
      <c r="R220" s="352"/>
      <c r="S220" s="2"/>
      <c r="T220"/>
      <c r="U220"/>
    </row>
    <row r="221" spans="2:21" s="55" customFormat="1" x14ac:dyDescent="0.25">
      <c r="B221"/>
      <c r="C221" s="355"/>
      <c r="D221" s="367"/>
      <c r="E221" s="368"/>
      <c r="F221" s="369"/>
      <c r="G221" s="372"/>
      <c r="H221" s="373"/>
      <c r="I221" s="373"/>
      <c r="J221" s="373"/>
      <c r="K221" s="374"/>
      <c r="L221" s="374"/>
      <c r="M221" s="373"/>
      <c r="N221" s="374"/>
      <c r="O221" s="373"/>
      <c r="P221" s="373"/>
      <c r="Q221" s="373"/>
      <c r="R221" s="352"/>
      <c r="S221" s="2"/>
      <c r="T221"/>
      <c r="U221"/>
    </row>
    <row r="222" spans="2:21" s="55" customFormat="1" ht="29.25" x14ac:dyDescent="0.5">
      <c r="B222"/>
      <c r="C222" s="59"/>
      <c r="D222" s="59"/>
      <c r="E222" s="375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2"/>
      <c r="T222"/>
      <c r="U222"/>
    </row>
    <row r="223" spans="2:21" s="55" customFormat="1" ht="29.25" customHeight="1" x14ac:dyDescent="0.5">
      <c r="B223" s="1" t="s">
        <v>0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/>
      <c r="U223"/>
    </row>
    <row r="224" spans="2:21" s="55" customFormat="1" ht="23.25" x14ac:dyDescent="0.35">
      <c r="B224"/>
      <c r="C224" s="3" t="s">
        <v>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"/>
      <c r="T224"/>
      <c r="U224"/>
    </row>
    <row r="225" spans="1:21" s="55" customFormat="1" ht="16.5" customHeight="1" x14ac:dyDescent="0.35">
      <c r="B225"/>
      <c r="C225" s="376" t="s">
        <v>2</v>
      </c>
      <c r="D225" s="377"/>
      <c r="E225" s="378"/>
      <c r="F225" s="377"/>
      <c r="G225" s="377"/>
      <c r="H225" s="377"/>
      <c r="I225" s="377"/>
      <c r="J225" s="377"/>
      <c r="K225" s="379"/>
      <c r="L225" s="379"/>
      <c r="M225" s="377"/>
      <c r="N225" s="379"/>
      <c r="O225" s="377"/>
      <c r="P225" s="377"/>
      <c r="Q225" s="377"/>
      <c r="R225" s="377"/>
      <c r="S225" s="2"/>
      <c r="T225"/>
      <c r="U225"/>
    </row>
    <row r="226" spans="1:21" s="55" customFormat="1" ht="16.5" customHeight="1" x14ac:dyDescent="0.25">
      <c r="B226"/>
      <c r="C226" s="380" t="s">
        <v>172</v>
      </c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04" t="s">
        <v>3</v>
      </c>
      <c r="S226" s="2"/>
      <c r="T226"/>
      <c r="U226"/>
    </row>
    <row r="227" spans="1:21" s="55" customFormat="1" ht="16.5" customHeight="1" x14ac:dyDescent="0.25">
      <c r="B227"/>
      <c r="C227" s="381"/>
      <c r="D227" s="381"/>
      <c r="E227" s="382"/>
      <c r="F227" s="381"/>
      <c r="G227" s="381"/>
      <c r="H227" s="381"/>
      <c r="I227" s="381"/>
      <c r="J227" s="381"/>
      <c r="K227" s="383"/>
      <c r="L227" s="383"/>
      <c r="M227" s="381"/>
      <c r="N227" s="383"/>
      <c r="O227" s="381"/>
      <c r="P227" s="381"/>
      <c r="Q227" s="381"/>
      <c r="R227" s="11" t="s">
        <v>5</v>
      </c>
      <c r="S227" s="2"/>
      <c r="T227"/>
      <c r="U227"/>
    </row>
    <row r="228" spans="1:21" x14ac:dyDescent="0.25">
      <c r="C228" s="12" t="str">
        <f>C194</f>
        <v>PERIODO DEL 16 AL 30 DE SEPTIEMBRE 2021</v>
      </c>
      <c r="D228" s="13"/>
      <c r="E228" s="6"/>
      <c r="F228" s="384"/>
      <c r="G228" s="385"/>
      <c r="H228" s="386"/>
      <c r="I228" s="386"/>
      <c r="J228" s="386"/>
      <c r="K228" s="387"/>
      <c r="L228" s="387"/>
      <c r="M228" s="386"/>
      <c r="N228" s="387"/>
      <c r="O228" s="386"/>
      <c r="P228" s="386"/>
      <c r="Q228" s="386"/>
      <c r="R228" s="14"/>
    </row>
    <row r="229" spans="1:21" ht="22.5" x14ac:dyDescent="0.25">
      <c r="C229" s="15" t="s">
        <v>7</v>
      </c>
      <c r="D229" s="15" t="s">
        <v>8</v>
      </c>
      <c r="E229" s="16" t="s">
        <v>9</v>
      </c>
      <c r="F229" s="15" t="s">
        <v>10</v>
      </c>
      <c r="G229" s="15" t="s">
        <v>11</v>
      </c>
      <c r="H229" s="15" t="s">
        <v>12</v>
      </c>
      <c r="I229" s="15"/>
      <c r="J229" s="15"/>
      <c r="K229" s="17" t="s">
        <v>13</v>
      </c>
      <c r="L229" s="18" t="s">
        <v>14</v>
      </c>
      <c r="M229" s="15" t="s">
        <v>15</v>
      </c>
      <c r="N229" s="19" t="s">
        <v>16</v>
      </c>
      <c r="O229" s="20" t="s">
        <v>17</v>
      </c>
      <c r="P229" s="20" t="s">
        <v>18</v>
      </c>
      <c r="Q229" s="21" t="s">
        <v>19</v>
      </c>
      <c r="R229" s="15" t="s">
        <v>20</v>
      </c>
    </row>
    <row r="230" spans="1:21" ht="26.25" customHeight="1" x14ac:dyDescent="0.25">
      <c r="A230" s="22" t="s">
        <v>173</v>
      </c>
      <c r="C230" s="35" t="s">
        <v>174</v>
      </c>
      <c r="D230" s="388" t="s">
        <v>175</v>
      </c>
      <c r="E230" s="333" t="s">
        <v>176</v>
      </c>
      <c r="F230" s="124">
        <v>113</v>
      </c>
      <c r="G230" s="287">
        <v>15</v>
      </c>
      <c r="H230" s="28">
        <v>4516.95</v>
      </c>
      <c r="I230" s="28">
        <f>H230*2</f>
        <v>9033.9</v>
      </c>
      <c r="J230" s="28">
        <f>K230*24</f>
        <v>5420.34</v>
      </c>
      <c r="K230" s="76">
        <f>H230*0.05</f>
        <v>225.8475</v>
      </c>
      <c r="L230" s="76"/>
      <c r="M230" s="28">
        <v>356.3</v>
      </c>
      <c r="N230" s="29">
        <v>0</v>
      </c>
      <c r="O230" s="28">
        <v>0</v>
      </c>
      <c r="P230" s="28"/>
      <c r="Q230" s="28">
        <f>H230+K230-M230+N230-O230-P230</f>
        <v>4386.4974999999995</v>
      </c>
      <c r="R230" s="28"/>
      <c r="S230" s="389"/>
      <c r="T230" s="390"/>
    </row>
    <row r="231" spans="1:21" ht="26.25" customHeight="1" x14ac:dyDescent="0.25">
      <c r="A231" s="22" t="s">
        <v>177</v>
      </c>
      <c r="C231" s="335" t="s">
        <v>178</v>
      </c>
      <c r="D231" s="332"/>
      <c r="E231" s="333" t="s">
        <v>176</v>
      </c>
      <c r="F231" s="124">
        <v>113</v>
      </c>
      <c r="G231" s="287">
        <v>15</v>
      </c>
      <c r="H231" s="28">
        <f>3142.53/15*G231</f>
        <v>3142.53</v>
      </c>
      <c r="I231" s="28">
        <f>H231*2</f>
        <v>6285.06</v>
      </c>
      <c r="J231" s="28">
        <f>K231*24</f>
        <v>3771.0360000000005</v>
      </c>
      <c r="K231" s="76">
        <f>H231*0.05</f>
        <v>157.12650000000002</v>
      </c>
      <c r="L231" s="76"/>
      <c r="M231" s="80">
        <v>81.66</v>
      </c>
      <c r="N231" s="81">
        <v>0</v>
      </c>
      <c r="O231" s="80">
        <v>0</v>
      </c>
      <c r="P231" s="80"/>
      <c r="Q231" s="28">
        <f>H231+K231-M231+N231-O231-P231+L231</f>
        <v>3217.9965000000002</v>
      </c>
      <c r="R231" s="334"/>
      <c r="S231" s="391"/>
    </row>
    <row r="232" spans="1:21" ht="26.25" customHeight="1" x14ac:dyDescent="0.25">
      <c r="A232" s="356"/>
      <c r="C232" s="335" t="s">
        <v>179</v>
      </c>
      <c r="D232" s="332"/>
      <c r="E232" s="333" t="s">
        <v>180</v>
      </c>
      <c r="F232" s="124">
        <v>113</v>
      </c>
      <c r="G232" s="287">
        <v>15</v>
      </c>
      <c r="H232" s="28">
        <v>3456.76</v>
      </c>
      <c r="I232" s="28">
        <f>H232*2</f>
        <v>6913.52</v>
      </c>
      <c r="J232" s="28">
        <f>K232*24</f>
        <v>4148.112000000001</v>
      </c>
      <c r="K232" s="76">
        <f>H232*0.05</f>
        <v>172.83800000000002</v>
      </c>
      <c r="L232" s="76"/>
      <c r="M232" s="80">
        <v>115.84</v>
      </c>
      <c r="N232" s="81">
        <v>0</v>
      </c>
      <c r="O232" s="80">
        <v>0</v>
      </c>
      <c r="P232" s="80"/>
      <c r="Q232" s="28">
        <f>H232+K232-M232+N232-O232-P232</f>
        <v>3513.7580000000003</v>
      </c>
      <c r="R232" s="334"/>
      <c r="S232" s="391"/>
    </row>
    <row r="233" spans="1:21" ht="15.75" thickBot="1" x14ac:dyDescent="0.3">
      <c r="C233" s="392"/>
      <c r="D233" s="385"/>
      <c r="E233" s="393"/>
      <c r="F233" s="394"/>
      <c r="G233" s="370" t="s">
        <v>31</v>
      </c>
      <c r="H233" s="395">
        <f t="shared" ref="H233:Q233" si="28">SUM(H230:H232)</f>
        <v>11116.24</v>
      </c>
      <c r="I233" s="395">
        <f t="shared" si="28"/>
        <v>22232.48</v>
      </c>
      <c r="J233" s="395">
        <f t="shared" si="28"/>
        <v>13339.488000000001</v>
      </c>
      <c r="K233" s="395">
        <f t="shared" si="28"/>
        <v>555.81200000000013</v>
      </c>
      <c r="L233" s="395">
        <f t="shared" si="28"/>
        <v>0</v>
      </c>
      <c r="M233" s="395">
        <f t="shared" si="28"/>
        <v>553.80000000000007</v>
      </c>
      <c r="N233" s="395">
        <f t="shared" si="28"/>
        <v>0</v>
      </c>
      <c r="O233" s="395">
        <f t="shared" si="28"/>
        <v>0</v>
      </c>
      <c r="P233" s="395">
        <f t="shared" si="28"/>
        <v>0</v>
      </c>
      <c r="Q233" s="395">
        <f t="shared" si="28"/>
        <v>11118.252</v>
      </c>
      <c r="R233" s="385"/>
      <c r="S233" s="391"/>
    </row>
    <row r="234" spans="1:21" x14ac:dyDescent="0.25">
      <c r="C234" s="392"/>
      <c r="D234" s="385"/>
      <c r="E234" s="393"/>
      <c r="F234" s="394"/>
      <c r="G234" s="372"/>
      <c r="H234" s="396"/>
      <c r="I234" s="396"/>
      <c r="J234" s="396"/>
      <c r="K234" s="397"/>
      <c r="L234" s="397"/>
      <c r="M234" s="396"/>
      <c r="N234" s="397"/>
      <c r="O234" s="396"/>
      <c r="P234" s="396"/>
      <c r="Q234" s="396"/>
      <c r="R234" s="385"/>
      <c r="S234" s="391"/>
    </row>
    <row r="235" spans="1:21" x14ac:dyDescent="0.25">
      <c r="D235" t="s">
        <v>38</v>
      </c>
      <c r="F235" s="40"/>
      <c r="S235" s="391"/>
    </row>
    <row r="236" spans="1:21" ht="15.75" x14ac:dyDescent="0.25">
      <c r="C236" s="398" t="s">
        <v>181</v>
      </c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8"/>
      <c r="P236" s="398"/>
      <c r="Q236" s="398"/>
      <c r="R236" s="398"/>
      <c r="S236" s="391"/>
    </row>
    <row r="237" spans="1:21" x14ac:dyDescent="0.25">
      <c r="C237" s="12" t="str">
        <f>C228</f>
        <v>PERIODO DEL 16 AL 30 DE SEPTIEMBRE 2021</v>
      </c>
      <c r="D237" s="13"/>
      <c r="E237" s="6"/>
      <c r="F237" s="399"/>
      <c r="G237" s="400"/>
      <c r="H237" s="224"/>
      <c r="I237" s="224"/>
      <c r="J237" s="224"/>
      <c r="K237" s="225"/>
      <c r="L237" s="225"/>
      <c r="M237" s="224"/>
      <c r="N237" s="225"/>
      <c r="O237" s="224"/>
      <c r="P237" s="224"/>
      <c r="Q237" s="224"/>
      <c r="R237" s="400"/>
      <c r="S237" s="391"/>
    </row>
    <row r="238" spans="1:21" ht="22.5" x14ac:dyDescent="0.25">
      <c r="C238" s="15" t="s">
        <v>7</v>
      </c>
      <c r="D238" s="15" t="s">
        <v>8</v>
      </c>
      <c r="E238" s="16" t="s">
        <v>9</v>
      </c>
      <c r="F238" s="15" t="s">
        <v>10</v>
      </c>
      <c r="G238" s="15" t="s">
        <v>11</v>
      </c>
      <c r="H238" s="15" t="s">
        <v>12</v>
      </c>
      <c r="I238" s="15"/>
      <c r="J238" s="15"/>
      <c r="K238" s="17" t="s">
        <v>13</v>
      </c>
      <c r="L238" s="18" t="s">
        <v>14</v>
      </c>
      <c r="M238" s="15" t="s">
        <v>15</v>
      </c>
      <c r="N238" s="19" t="s">
        <v>16</v>
      </c>
      <c r="O238" s="20" t="s">
        <v>17</v>
      </c>
      <c r="P238" s="20" t="s">
        <v>18</v>
      </c>
      <c r="Q238" s="21" t="s">
        <v>19</v>
      </c>
      <c r="R238" s="15" t="s">
        <v>20</v>
      </c>
    </row>
    <row r="239" spans="1:21" ht="25.5" customHeight="1" x14ac:dyDescent="0.25">
      <c r="A239" s="22" t="s">
        <v>182</v>
      </c>
      <c r="C239" s="35" t="s">
        <v>183</v>
      </c>
      <c r="D239" s="401"/>
      <c r="E239" s="402" t="s">
        <v>184</v>
      </c>
      <c r="F239" s="124">
        <v>113</v>
      </c>
      <c r="G239" s="197">
        <v>15</v>
      </c>
      <c r="H239" s="28">
        <f>3102.45/15*G239</f>
        <v>3102.45</v>
      </c>
      <c r="I239" s="28"/>
      <c r="J239" s="28"/>
      <c r="K239" s="76">
        <f>H239*0.05</f>
        <v>155.1225</v>
      </c>
      <c r="L239" s="76"/>
      <c r="M239" s="80">
        <v>77.3</v>
      </c>
      <c r="N239" s="81">
        <v>0</v>
      </c>
      <c r="O239" s="80">
        <v>0</v>
      </c>
      <c r="P239" s="80"/>
      <c r="Q239" s="28">
        <f>H239+K239-M239+N239-O239-P239+L239</f>
        <v>3180.2724999999996</v>
      </c>
      <c r="R239" s="401"/>
    </row>
    <row r="240" spans="1:21" ht="25.5" customHeight="1" x14ac:dyDescent="0.25">
      <c r="A240" s="22" t="s">
        <v>185</v>
      </c>
      <c r="C240" s="35" t="s">
        <v>186</v>
      </c>
      <c r="D240" s="401"/>
      <c r="E240" s="402" t="s">
        <v>187</v>
      </c>
      <c r="F240" s="124">
        <v>113</v>
      </c>
      <c r="G240" s="197">
        <v>15</v>
      </c>
      <c r="H240" s="28">
        <v>2261.3700000000003</v>
      </c>
      <c r="I240" s="28"/>
      <c r="J240" s="28"/>
      <c r="K240" s="76">
        <f>H240*0.05</f>
        <v>113.06850000000003</v>
      </c>
      <c r="L240" s="76"/>
      <c r="M240" s="80">
        <v>0</v>
      </c>
      <c r="N240" s="81">
        <v>44.22</v>
      </c>
      <c r="O240" s="28">
        <v>0</v>
      </c>
      <c r="P240" s="28"/>
      <c r="Q240" s="28">
        <f>H240+K240-M240+N240-O240-P240+L240</f>
        <v>2418.6585</v>
      </c>
      <c r="R240" s="401"/>
    </row>
    <row r="241" spans="1:21" ht="20.25" customHeight="1" thickBot="1" x14ac:dyDescent="0.3">
      <c r="C241" s="392"/>
      <c r="D241" s="385"/>
      <c r="E241" s="393"/>
      <c r="F241" s="394"/>
      <c r="G241" s="370" t="s">
        <v>31</v>
      </c>
      <c r="H241" s="395">
        <f>SUM(H239:H240)</f>
        <v>5363.82</v>
      </c>
      <c r="I241" s="395">
        <f t="shared" ref="I241:Q241" si="29">SUM(I239:I240)</f>
        <v>0</v>
      </c>
      <c r="J241" s="395">
        <f t="shared" si="29"/>
        <v>0</v>
      </c>
      <c r="K241" s="395">
        <f t="shared" si="29"/>
        <v>268.19100000000003</v>
      </c>
      <c r="L241" s="395">
        <f t="shared" si="29"/>
        <v>0</v>
      </c>
      <c r="M241" s="395">
        <f t="shared" si="29"/>
        <v>77.3</v>
      </c>
      <c r="N241" s="395">
        <f t="shared" si="29"/>
        <v>44.22</v>
      </c>
      <c r="O241" s="395">
        <f t="shared" si="29"/>
        <v>0</v>
      </c>
      <c r="P241" s="395">
        <f t="shared" si="29"/>
        <v>0</v>
      </c>
      <c r="Q241" s="395">
        <f t="shared" si="29"/>
        <v>5598.9309999999996</v>
      </c>
      <c r="R241" s="385"/>
      <c r="S241" s="391"/>
    </row>
    <row r="242" spans="1:21" ht="20.25" customHeight="1" x14ac:dyDescent="0.25">
      <c r="C242" s="392"/>
      <c r="D242" s="385"/>
      <c r="E242" s="393"/>
      <c r="F242" s="394"/>
      <c r="G242" s="372"/>
      <c r="H242" s="396"/>
      <c r="I242" s="396"/>
      <c r="J242" s="396"/>
      <c r="K242" s="397"/>
      <c r="L242" s="397"/>
      <c r="M242" s="396"/>
      <c r="N242" s="397"/>
      <c r="O242" s="396"/>
      <c r="P242" s="396"/>
      <c r="Q242" s="396"/>
      <c r="R242" s="385"/>
      <c r="S242" s="391"/>
    </row>
    <row r="243" spans="1:21" ht="20.25" customHeight="1" x14ac:dyDescent="0.25">
      <c r="C243" s="398" t="s">
        <v>188</v>
      </c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8"/>
      <c r="P243" s="398"/>
      <c r="Q243" s="398"/>
      <c r="R243" s="398"/>
      <c r="S243" s="391"/>
    </row>
    <row r="244" spans="1:21" ht="20.25" customHeight="1" x14ac:dyDescent="0.25">
      <c r="C244" s="12" t="str">
        <f>C237</f>
        <v>PERIODO DEL 16 AL 30 DE SEPTIEMBRE 2021</v>
      </c>
      <c r="D244" s="13"/>
      <c r="E244" s="6"/>
      <c r="F244" s="399"/>
      <c r="G244" s="400"/>
      <c r="H244" s="224"/>
      <c r="I244" s="224"/>
      <c r="J244" s="224"/>
      <c r="K244" s="225"/>
      <c r="L244" s="225"/>
      <c r="M244" s="224"/>
      <c r="N244" s="225"/>
      <c r="O244" s="224"/>
      <c r="P244" s="224"/>
      <c r="Q244" s="224"/>
      <c r="R244" s="400"/>
      <c r="S244" s="391"/>
    </row>
    <row r="245" spans="1:21" ht="22.5" x14ac:dyDescent="0.25">
      <c r="C245" s="15" t="s">
        <v>7</v>
      </c>
      <c r="D245" s="15" t="s">
        <v>8</v>
      </c>
      <c r="E245" s="16" t="s">
        <v>9</v>
      </c>
      <c r="F245" s="15" t="s">
        <v>10</v>
      </c>
      <c r="G245" s="15" t="s">
        <v>11</v>
      </c>
      <c r="H245" s="15" t="s">
        <v>12</v>
      </c>
      <c r="I245" s="15"/>
      <c r="J245" s="15"/>
      <c r="K245" s="17" t="s">
        <v>13</v>
      </c>
      <c r="L245" s="18" t="s">
        <v>14</v>
      </c>
      <c r="M245" s="15" t="s">
        <v>15</v>
      </c>
      <c r="N245" s="19" t="s">
        <v>16</v>
      </c>
      <c r="O245" s="20" t="s">
        <v>17</v>
      </c>
      <c r="P245" s="20" t="s">
        <v>18</v>
      </c>
      <c r="Q245" s="21" t="s">
        <v>19</v>
      </c>
      <c r="R245" s="15" t="s">
        <v>20</v>
      </c>
    </row>
    <row r="246" spans="1:21" ht="26.25" customHeight="1" x14ac:dyDescent="0.25">
      <c r="A246" s="22" t="s">
        <v>189</v>
      </c>
      <c r="C246" s="24" t="s">
        <v>190</v>
      </c>
      <c r="D246" s="25"/>
      <c r="E246" s="26" t="s">
        <v>191</v>
      </c>
      <c r="F246" s="124">
        <v>113</v>
      </c>
      <c r="G246" s="197">
        <v>11</v>
      </c>
      <c r="H246" s="28">
        <f>3102.45/15*G246</f>
        <v>2275.1299999999997</v>
      </c>
      <c r="I246" s="28"/>
      <c r="J246" s="28"/>
      <c r="K246" s="76">
        <f>H246*0.05</f>
        <v>113.75649999999999</v>
      </c>
      <c r="L246" s="76"/>
      <c r="M246" s="80">
        <v>77.3</v>
      </c>
      <c r="N246" s="81">
        <v>0</v>
      </c>
      <c r="O246" s="80">
        <v>0</v>
      </c>
      <c r="P246" s="80"/>
      <c r="Q246" s="28">
        <f>H246+K246-M246+N246-O246-P246+L246</f>
        <v>2311.5864999999994</v>
      </c>
      <c r="R246" s="401"/>
    </row>
    <row r="247" spans="1:21" ht="26.25" customHeight="1" x14ac:dyDescent="0.25">
      <c r="A247" s="22"/>
      <c r="C247" s="35"/>
      <c r="D247" s="401"/>
      <c r="E247" s="402"/>
      <c r="F247" s="124"/>
      <c r="G247" s="197"/>
      <c r="H247" s="28"/>
      <c r="I247" s="28"/>
      <c r="J247" s="28"/>
      <c r="K247" s="76"/>
      <c r="L247" s="76"/>
      <c r="M247" s="80"/>
      <c r="N247" s="81"/>
      <c r="O247" s="28"/>
      <c r="P247" s="28"/>
      <c r="Q247" s="28"/>
      <c r="R247" s="32"/>
    </row>
    <row r="248" spans="1:21" ht="20.25" customHeight="1" thickBot="1" x14ac:dyDescent="0.3">
      <c r="C248" s="392"/>
      <c r="D248" s="385"/>
      <c r="E248" s="393"/>
      <c r="F248" s="394"/>
      <c r="G248" s="403" t="s">
        <v>31</v>
      </c>
      <c r="H248" s="234">
        <f>SUM(H246:H247)</f>
        <v>2275.1299999999997</v>
      </c>
      <c r="I248" s="234">
        <f t="shared" ref="I248:Q248" si="30">SUM(I246:I247)</f>
        <v>0</v>
      </c>
      <c r="J248" s="234">
        <f t="shared" si="30"/>
        <v>0</v>
      </c>
      <c r="K248" s="234">
        <f t="shared" si="30"/>
        <v>113.75649999999999</v>
      </c>
      <c r="L248" s="234">
        <f t="shared" si="30"/>
        <v>0</v>
      </c>
      <c r="M248" s="234">
        <f t="shared" si="30"/>
        <v>77.3</v>
      </c>
      <c r="N248" s="234">
        <f t="shared" si="30"/>
        <v>0</v>
      </c>
      <c r="O248" s="234">
        <f t="shared" si="30"/>
        <v>0</v>
      </c>
      <c r="P248" s="234">
        <f t="shared" si="30"/>
        <v>0</v>
      </c>
      <c r="Q248" s="234">
        <f t="shared" si="30"/>
        <v>2311.5864999999994</v>
      </c>
      <c r="R248" s="385"/>
      <c r="S248" s="391"/>
    </row>
    <row r="249" spans="1:21" ht="20.25" customHeight="1" x14ac:dyDescent="0.25">
      <c r="C249" s="392"/>
      <c r="D249" s="385"/>
      <c r="E249" s="393"/>
      <c r="F249" s="394"/>
      <c r="G249" s="372"/>
      <c r="H249" s="396"/>
      <c r="I249" s="396"/>
      <c r="J249" s="396"/>
      <c r="K249" s="397"/>
      <c r="L249" s="397"/>
      <c r="M249" s="396"/>
      <c r="N249" s="397"/>
      <c r="O249" s="396"/>
      <c r="P249" s="396"/>
      <c r="Q249" s="396"/>
      <c r="R249" s="385"/>
      <c r="S249" s="391"/>
    </row>
    <row r="250" spans="1:21" ht="20.25" customHeight="1" thickBot="1" x14ac:dyDescent="0.3">
      <c r="C250" s="342"/>
      <c r="D250" s="47"/>
      <c r="E250" s="48"/>
      <c r="F250" s="49"/>
      <c r="I250" s="47"/>
      <c r="J250" s="47"/>
      <c r="K250" s="50"/>
      <c r="L250" s="50"/>
      <c r="M250" s="47"/>
      <c r="S250" s="391"/>
    </row>
    <row r="251" spans="1:21" s="2" customFormat="1" x14ac:dyDescent="0.25">
      <c r="A251"/>
      <c r="B251"/>
      <c r="C251" s="52" t="s">
        <v>32</v>
      </c>
      <c r="D251" s="52"/>
      <c r="E251" s="52"/>
      <c r="F251" s="52"/>
      <c r="G251" s="52"/>
      <c r="I251" s="53"/>
      <c r="J251" s="53"/>
      <c r="K251" s="54" t="s">
        <v>33</v>
      </c>
      <c r="L251" s="54"/>
      <c r="M251" s="54"/>
      <c r="N251"/>
      <c r="O251"/>
      <c r="P251"/>
      <c r="Q251" s="54" t="s">
        <v>34</v>
      </c>
      <c r="R251" s="54"/>
      <c r="T251"/>
      <c r="U251"/>
    </row>
    <row r="252" spans="1:21" s="55" customFormat="1" x14ac:dyDescent="0.25">
      <c r="B252"/>
      <c r="C252" s="52" t="s">
        <v>35</v>
      </c>
      <c r="D252" s="52"/>
      <c r="E252" s="52"/>
      <c r="F252" s="52"/>
      <c r="G252" s="52"/>
      <c r="H252" s="52" t="s">
        <v>36</v>
      </c>
      <c r="I252" s="52"/>
      <c r="J252" s="52"/>
      <c r="K252" s="52"/>
      <c r="L252" s="52"/>
      <c r="M252" s="52"/>
      <c r="N252" s="52"/>
      <c r="O252"/>
      <c r="P252"/>
      <c r="Q252" s="52" t="s">
        <v>37</v>
      </c>
      <c r="R252" s="52"/>
      <c r="S252" s="2"/>
      <c r="T252"/>
      <c r="U252"/>
    </row>
    <row r="253" spans="1:21" ht="27" customHeight="1" x14ac:dyDescent="0.5">
      <c r="C253" s="1" t="s">
        <v>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91"/>
    </row>
    <row r="254" spans="1:21" ht="20.25" customHeight="1" x14ac:dyDescent="0.35">
      <c r="C254" s="3" t="s">
        <v>1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91"/>
    </row>
    <row r="255" spans="1:21" ht="20.25" customHeight="1" x14ac:dyDescent="0.35">
      <c r="D255" s="377"/>
      <c r="E255" s="398" t="s">
        <v>192</v>
      </c>
      <c r="F255" s="398"/>
      <c r="G255" s="398"/>
      <c r="H255" s="398"/>
      <c r="I255" s="398"/>
      <c r="J255" s="398"/>
      <c r="K255" s="398"/>
      <c r="L255" s="398"/>
      <c r="M255" s="398"/>
      <c r="N255" s="398"/>
      <c r="O255" s="398"/>
      <c r="P255" s="398"/>
      <c r="Q255" s="398"/>
      <c r="R255" s="377"/>
      <c r="S255" s="391"/>
    </row>
    <row r="256" spans="1:21" ht="20.25" customHeight="1" x14ac:dyDescent="0.25">
      <c r="C256" s="376" t="s">
        <v>2</v>
      </c>
      <c r="D256" s="307"/>
      <c r="E256" s="6"/>
      <c r="F256" s="384"/>
      <c r="G256" s="385"/>
      <c r="H256" s="386"/>
      <c r="I256" s="386"/>
      <c r="J256" s="386"/>
      <c r="K256" s="387"/>
      <c r="L256" s="387"/>
      <c r="M256" s="386"/>
      <c r="N256" s="387"/>
      <c r="O256" s="386"/>
      <c r="P256" s="386"/>
      <c r="Q256" s="386"/>
      <c r="R256" s="404"/>
      <c r="S256" s="391"/>
    </row>
    <row r="257" spans="1:19" ht="20.25" customHeight="1" x14ac:dyDescent="0.25">
      <c r="C257" s="398" t="s">
        <v>193</v>
      </c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8"/>
      <c r="P257" s="398"/>
      <c r="Q257" s="398"/>
      <c r="R257" s="398"/>
      <c r="S257" s="391"/>
    </row>
    <row r="258" spans="1:19" ht="20.25" customHeight="1" x14ac:dyDescent="0.25">
      <c r="C258" s="12" t="str">
        <f>C228</f>
        <v>PERIODO DEL 16 AL 30 DE SEPTIEMBRE 2021</v>
      </c>
      <c r="D258" s="13"/>
      <c r="E258" s="6"/>
      <c r="F258" s="399"/>
      <c r="G258" s="400"/>
      <c r="H258" s="224"/>
      <c r="I258" s="224"/>
      <c r="J258" s="224"/>
      <c r="K258" s="225"/>
      <c r="L258" s="225"/>
      <c r="M258" s="224"/>
      <c r="N258" s="225"/>
      <c r="O258" s="224"/>
      <c r="P258" s="224"/>
      <c r="Q258" s="224"/>
      <c r="R258" s="400"/>
      <c r="S258" s="391"/>
    </row>
    <row r="259" spans="1:19" ht="22.5" x14ac:dyDescent="0.25">
      <c r="C259" s="15" t="s">
        <v>7</v>
      </c>
      <c r="D259" s="15" t="s">
        <v>8</v>
      </c>
      <c r="E259" s="16" t="s">
        <v>9</v>
      </c>
      <c r="F259" s="15" t="s">
        <v>10</v>
      </c>
      <c r="G259" s="15" t="s">
        <v>11</v>
      </c>
      <c r="H259" s="15" t="s">
        <v>12</v>
      </c>
      <c r="I259" s="15"/>
      <c r="J259" s="15"/>
      <c r="K259" s="17" t="s">
        <v>13</v>
      </c>
      <c r="L259" s="18" t="s">
        <v>14</v>
      </c>
      <c r="M259" s="15" t="s">
        <v>15</v>
      </c>
      <c r="N259" s="19" t="s">
        <v>16</v>
      </c>
      <c r="O259" s="20" t="s">
        <v>17</v>
      </c>
      <c r="P259" s="20" t="s">
        <v>18</v>
      </c>
      <c r="Q259" s="21" t="s">
        <v>19</v>
      </c>
      <c r="R259" s="15" t="s">
        <v>20</v>
      </c>
    </row>
    <row r="260" spans="1:19" ht="26.25" customHeight="1" x14ac:dyDescent="0.25">
      <c r="A260" s="22" t="s">
        <v>194</v>
      </c>
      <c r="C260" s="35" t="s">
        <v>195</v>
      </c>
      <c r="D260" s="98"/>
      <c r="E260" s="402" t="s">
        <v>196</v>
      </c>
      <c r="F260" s="124">
        <v>113</v>
      </c>
      <c r="G260" s="197">
        <v>15</v>
      </c>
      <c r="H260" s="28">
        <v>3102.45</v>
      </c>
      <c r="I260" s="242"/>
      <c r="J260" s="242"/>
      <c r="K260" s="76">
        <f>H260*0.05</f>
        <v>155.1225</v>
      </c>
      <c r="L260" s="76">
        <v>500</v>
      </c>
      <c r="M260" s="80">
        <v>77.3</v>
      </c>
      <c r="N260" s="81">
        <v>0</v>
      </c>
      <c r="O260" s="80">
        <v>0</v>
      </c>
      <c r="P260" s="80"/>
      <c r="Q260" s="242">
        <f>H260+K260-M260+N260-O260-P260+L260</f>
        <v>3680.2724999999996</v>
      </c>
      <c r="R260" s="405"/>
    </row>
    <row r="261" spans="1:19" ht="15.75" thickBot="1" x14ac:dyDescent="0.3">
      <c r="C261" s="406"/>
      <c r="D261" s="400"/>
      <c r="E261" s="407"/>
      <c r="F261" s="408"/>
      <c r="G261" s="403" t="s">
        <v>31</v>
      </c>
      <c r="H261" s="234">
        <f t="shared" ref="H261:Q261" si="31">SUM(H260:H260)</f>
        <v>3102.45</v>
      </c>
      <c r="I261" s="234">
        <f t="shared" si="31"/>
        <v>0</v>
      </c>
      <c r="J261" s="234">
        <f t="shared" si="31"/>
        <v>0</v>
      </c>
      <c r="K261" s="234">
        <f t="shared" si="31"/>
        <v>155.1225</v>
      </c>
      <c r="L261" s="234">
        <f t="shared" si="31"/>
        <v>500</v>
      </c>
      <c r="M261" s="234">
        <f t="shared" si="31"/>
        <v>77.3</v>
      </c>
      <c r="N261" s="234">
        <f t="shared" si="31"/>
        <v>0</v>
      </c>
      <c r="O261" s="234">
        <f t="shared" si="31"/>
        <v>0</v>
      </c>
      <c r="P261" s="234">
        <f t="shared" si="31"/>
        <v>0</v>
      </c>
      <c r="Q261" s="234">
        <f t="shared" si="31"/>
        <v>3680.2724999999996</v>
      </c>
      <c r="R261" s="396"/>
      <c r="S261" s="391"/>
    </row>
    <row r="262" spans="1:19" x14ac:dyDescent="0.25">
      <c r="C262" s="90"/>
      <c r="F262" s="40"/>
      <c r="S262" s="391"/>
    </row>
    <row r="263" spans="1:19" x14ac:dyDescent="0.25">
      <c r="C263" s="90"/>
      <c r="F263" s="40"/>
      <c r="S263" s="391"/>
    </row>
    <row r="264" spans="1:19" ht="15.75" x14ac:dyDescent="0.25">
      <c r="C264" s="398" t="s">
        <v>197</v>
      </c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8"/>
      <c r="P264" s="398"/>
      <c r="Q264" s="398"/>
      <c r="R264" s="409" t="s">
        <v>3</v>
      </c>
      <c r="S264" s="391"/>
    </row>
    <row r="265" spans="1:19" ht="15.75" customHeight="1" x14ac:dyDescent="0.25">
      <c r="C265" s="410"/>
      <c r="D265" s="410"/>
      <c r="E265" s="411"/>
      <c r="F265" s="410"/>
      <c r="G265" s="410"/>
      <c r="H265" s="410"/>
      <c r="I265" s="410"/>
      <c r="J265" s="410"/>
      <c r="K265" s="412"/>
      <c r="L265" s="412"/>
      <c r="M265" s="410"/>
      <c r="N265" s="412"/>
      <c r="O265" s="410"/>
      <c r="P265" s="410"/>
      <c r="Q265" s="410"/>
      <c r="R265" s="11" t="s">
        <v>5</v>
      </c>
      <c r="S265" s="391"/>
    </row>
    <row r="266" spans="1:19" x14ac:dyDescent="0.25">
      <c r="C266" s="12" t="str">
        <f>C237</f>
        <v>PERIODO DEL 16 AL 30 DE SEPTIEMBRE 2021</v>
      </c>
      <c r="D266" s="13"/>
      <c r="E266" s="6"/>
      <c r="F266" s="399"/>
      <c r="G266" s="400"/>
      <c r="H266" s="224"/>
      <c r="I266" s="224"/>
      <c r="J266" s="224"/>
      <c r="K266" s="225"/>
      <c r="L266" s="225"/>
      <c r="M266" s="224"/>
      <c r="N266" s="225"/>
      <c r="O266" s="224"/>
      <c r="P266" s="224"/>
      <c r="Q266" s="224"/>
      <c r="R266" s="14"/>
      <c r="S266" s="391"/>
    </row>
    <row r="267" spans="1:19" ht="22.5" x14ac:dyDescent="0.25">
      <c r="C267" s="15" t="s">
        <v>7</v>
      </c>
      <c r="D267" s="15" t="s">
        <v>8</v>
      </c>
      <c r="E267" s="16" t="s">
        <v>9</v>
      </c>
      <c r="F267" s="15" t="s">
        <v>10</v>
      </c>
      <c r="G267" s="15" t="s">
        <v>11</v>
      </c>
      <c r="H267" s="15" t="s">
        <v>12</v>
      </c>
      <c r="I267" s="15"/>
      <c r="J267" s="15"/>
      <c r="K267" s="17" t="s">
        <v>13</v>
      </c>
      <c r="L267" s="18" t="s">
        <v>14</v>
      </c>
      <c r="M267" s="15" t="s">
        <v>15</v>
      </c>
      <c r="N267" s="19" t="s">
        <v>16</v>
      </c>
      <c r="O267" s="20" t="s">
        <v>17</v>
      </c>
      <c r="P267" s="20" t="s">
        <v>18</v>
      </c>
      <c r="Q267" s="21" t="s">
        <v>19</v>
      </c>
      <c r="R267" s="15" t="s">
        <v>20</v>
      </c>
    </row>
    <row r="268" spans="1:19" ht="26.25" customHeight="1" x14ac:dyDescent="0.25">
      <c r="A268" s="413" t="s">
        <v>198</v>
      </c>
      <c r="C268" s="35" t="s">
        <v>199</v>
      </c>
      <c r="D268" s="98"/>
      <c r="E268" s="402" t="s">
        <v>200</v>
      </c>
      <c r="F268" s="124">
        <v>113</v>
      </c>
      <c r="G268" s="197">
        <v>14</v>
      </c>
      <c r="H268" s="28">
        <f>3102.45/15*G268</f>
        <v>2895.62</v>
      </c>
      <c r="I268" s="28"/>
      <c r="J268" s="28"/>
      <c r="K268" s="76">
        <f>H268*0.05</f>
        <v>144.78100000000001</v>
      </c>
      <c r="L268" s="76"/>
      <c r="M268" s="80">
        <v>77.3</v>
      </c>
      <c r="N268" s="81">
        <v>0</v>
      </c>
      <c r="O268" s="80">
        <v>0</v>
      </c>
      <c r="P268" s="80"/>
      <c r="Q268" s="28">
        <f>H268+K268-M268+N268-O268-P268+L268</f>
        <v>2963.1009999999997</v>
      </c>
      <c r="R268" s="401"/>
    </row>
    <row r="269" spans="1:19" ht="15.75" thickBot="1" x14ac:dyDescent="0.3">
      <c r="C269" s="406"/>
      <c r="D269" s="400"/>
      <c r="E269" s="57"/>
      <c r="F269" s="408"/>
      <c r="G269" s="403" t="s">
        <v>31</v>
      </c>
      <c r="H269" s="414">
        <f t="shared" ref="H269:O269" si="32">SUM(H268:H268)</f>
        <v>2895.62</v>
      </c>
      <c r="I269" s="414">
        <f t="shared" si="32"/>
        <v>0</v>
      </c>
      <c r="J269" s="414">
        <f t="shared" si="32"/>
        <v>0</v>
      </c>
      <c r="K269" s="415">
        <f t="shared" si="32"/>
        <v>144.78100000000001</v>
      </c>
      <c r="L269" s="415">
        <f t="shared" si="32"/>
        <v>0</v>
      </c>
      <c r="M269" s="414">
        <f t="shared" si="32"/>
        <v>77.3</v>
      </c>
      <c r="N269" s="415">
        <f t="shared" si="32"/>
        <v>0</v>
      </c>
      <c r="O269" s="414">
        <f t="shared" si="32"/>
        <v>0</v>
      </c>
      <c r="P269" s="414">
        <f>P268</f>
        <v>0</v>
      </c>
      <c r="Q269" s="414">
        <f>SUM(Q268:Q268)</f>
        <v>2963.1009999999997</v>
      </c>
      <c r="R269" s="400"/>
      <c r="S269" s="391"/>
    </row>
    <row r="270" spans="1:19" x14ac:dyDescent="0.25">
      <c r="C270" s="90"/>
      <c r="F270" s="40"/>
      <c r="S270" s="391"/>
    </row>
    <row r="271" spans="1:19" x14ac:dyDescent="0.25">
      <c r="C271" s="90"/>
      <c r="F271" s="40"/>
      <c r="S271" s="391"/>
    </row>
    <row r="272" spans="1:19" ht="15.75" thickBot="1" x14ac:dyDescent="0.3">
      <c r="C272" s="46"/>
      <c r="D272" s="47"/>
      <c r="E272" s="48"/>
      <c r="F272" s="49"/>
      <c r="I272" s="47"/>
      <c r="J272" s="47"/>
      <c r="K272" s="50"/>
      <c r="L272" s="50"/>
      <c r="M272" s="47"/>
      <c r="S272" s="391"/>
    </row>
    <row r="273" spans="1:21" s="2" customFormat="1" x14ac:dyDescent="0.25">
      <c r="A273"/>
      <c r="B273"/>
      <c r="C273" s="52" t="s">
        <v>32</v>
      </c>
      <c r="D273" s="52"/>
      <c r="E273" s="52"/>
      <c r="F273" s="52"/>
      <c r="G273" s="52"/>
      <c r="I273" s="53"/>
      <c r="J273" s="53"/>
      <c r="K273" s="54" t="s">
        <v>33</v>
      </c>
      <c r="L273" s="54"/>
      <c r="M273" s="54"/>
      <c r="N273"/>
      <c r="O273"/>
      <c r="P273"/>
      <c r="Q273" s="54" t="s">
        <v>34</v>
      </c>
      <c r="R273" s="54"/>
      <c r="T273"/>
      <c r="U273"/>
    </row>
    <row r="274" spans="1:21" s="55" customFormat="1" x14ac:dyDescent="0.25">
      <c r="B274"/>
      <c r="C274" s="52" t="s">
        <v>35</v>
      </c>
      <c r="D274" s="52"/>
      <c r="E274" s="52"/>
      <c r="F274" s="52"/>
      <c r="G274" s="52"/>
      <c r="H274" s="52" t="s">
        <v>36</v>
      </c>
      <c r="I274" s="52"/>
      <c r="J274" s="52"/>
      <c r="K274" s="52"/>
      <c r="L274" s="52"/>
      <c r="M274" s="52"/>
      <c r="N274" s="52"/>
      <c r="O274"/>
      <c r="P274"/>
      <c r="Q274" s="52" t="s">
        <v>37</v>
      </c>
      <c r="R274" s="52"/>
      <c r="S274" s="2"/>
      <c r="T274"/>
      <c r="U274"/>
    </row>
    <row r="275" spans="1:21" x14ac:dyDescent="0.25">
      <c r="C275" s="90"/>
      <c r="D275" s="40"/>
      <c r="E275" s="57"/>
      <c r="F275" s="40"/>
      <c r="H275" s="40"/>
      <c r="I275" s="40"/>
      <c r="J275" s="40"/>
      <c r="K275" s="58"/>
      <c r="L275" s="58"/>
      <c r="M275" s="40"/>
      <c r="N275" s="58"/>
      <c r="Q275" s="40"/>
      <c r="R275" s="40"/>
      <c r="S275" s="391"/>
    </row>
    <row r="276" spans="1:21" s="55" customFormat="1" ht="29.25" x14ac:dyDescent="0.5">
      <c r="B276"/>
      <c r="C276" s="1" t="s">
        <v>0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/>
      <c r="U276"/>
    </row>
    <row r="277" spans="1:21" s="55" customFormat="1" ht="23.25" x14ac:dyDescent="0.35">
      <c r="B277"/>
      <c r="C277" s="3" t="s">
        <v>1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"/>
      <c r="T277"/>
      <c r="U277"/>
    </row>
    <row r="278" spans="1:21" s="55" customFormat="1" ht="15.75" x14ac:dyDescent="0.25">
      <c r="B278"/>
      <c r="C278" s="416" t="s">
        <v>2</v>
      </c>
      <c r="D278" t="s">
        <v>38</v>
      </c>
      <c r="E278" s="91"/>
      <c r="F278" s="40"/>
      <c r="G278"/>
      <c r="H278"/>
      <c r="I278"/>
      <c r="J278"/>
      <c r="K278" s="51"/>
      <c r="L278" s="51"/>
      <c r="M278"/>
      <c r="N278" s="51"/>
      <c r="O278"/>
      <c r="P278"/>
      <c r="Q278"/>
      <c r="R278" s="417"/>
      <c r="S278" s="2"/>
      <c r="T278"/>
      <c r="U278"/>
    </row>
    <row r="279" spans="1:21" s="55" customFormat="1" ht="15.75" x14ac:dyDescent="0.25">
      <c r="B279"/>
      <c r="C279" s="398" t="s">
        <v>201</v>
      </c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8"/>
      <c r="P279" s="398"/>
      <c r="Q279" s="398"/>
      <c r="R279" s="398"/>
      <c r="S279" s="2"/>
      <c r="T279"/>
      <c r="U279"/>
    </row>
    <row r="280" spans="1:21" s="55" customFormat="1" x14ac:dyDescent="0.25">
      <c r="B280"/>
      <c r="C280" s="12" t="str">
        <f>C266</f>
        <v>PERIODO DEL 16 AL 30 DE SEPTIEMBRE 2021</v>
      </c>
      <c r="D280" s="13"/>
      <c r="E280" s="6"/>
      <c r="F280" s="399"/>
      <c r="G280" s="400"/>
      <c r="H280" s="224"/>
      <c r="I280" s="224"/>
      <c r="J280" s="224"/>
      <c r="K280" s="225"/>
      <c r="L280" s="225"/>
      <c r="M280" s="224"/>
      <c r="N280" s="225"/>
      <c r="O280" s="224"/>
      <c r="P280" s="224"/>
      <c r="Q280" s="224"/>
      <c r="R280" s="400"/>
      <c r="S280" s="2"/>
      <c r="T280"/>
      <c r="U280"/>
    </row>
    <row r="281" spans="1:21" ht="22.5" x14ac:dyDescent="0.25">
      <c r="C281" s="15" t="s">
        <v>7</v>
      </c>
      <c r="D281" s="15" t="s">
        <v>8</v>
      </c>
      <c r="E281" s="16" t="s">
        <v>9</v>
      </c>
      <c r="F281" s="15" t="s">
        <v>10</v>
      </c>
      <c r="G281" s="15" t="s">
        <v>11</v>
      </c>
      <c r="H281" s="15" t="s">
        <v>12</v>
      </c>
      <c r="I281" s="15"/>
      <c r="J281" s="15"/>
      <c r="K281" s="17" t="s">
        <v>13</v>
      </c>
      <c r="L281" s="18" t="s">
        <v>14</v>
      </c>
      <c r="M281" s="15" t="s">
        <v>15</v>
      </c>
      <c r="N281" s="19" t="s">
        <v>16</v>
      </c>
      <c r="O281" s="20" t="s">
        <v>17</v>
      </c>
      <c r="P281" s="20" t="s">
        <v>18</v>
      </c>
      <c r="Q281" s="21" t="s">
        <v>19</v>
      </c>
      <c r="R281" s="15" t="s">
        <v>20</v>
      </c>
    </row>
    <row r="282" spans="1:21" s="55" customFormat="1" ht="30.75" customHeight="1" x14ac:dyDescent="0.25">
      <c r="A282" s="22" t="s">
        <v>202</v>
      </c>
      <c r="B282"/>
      <c r="C282" s="35" t="s">
        <v>203</v>
      </c>
      <c r="D282" s="98"/>
      <c r="E282" s="402" t="s">
        <v>204</v>
      </c>
      <c r="F282" s="124">
        <v>113</v>
      </c>
      <c r="G282" s="197">
        <v>15</v>
      </c>
      <c r="H282" s="28">
        <v>3102.45</v>
      </c>
      <c r="I282" s="28">
        <f>H282*2</f>
        <v>6204.9</v>
      </c>
      <c r="J282" s="28">
        <f>K282*24</f>
        <v>3722.94</v>
      </c>
      <c r="K282" s="76">
        <f>H282*0.05</f>
        <v>155.1225</v>
      </c>
      <c r="L282" s="76"/>
      <c r="M282" s="418">
        <v>77.3</v>
      </c>
      <c r="N282" s="419">
        <v>0</v>
      </c>
      <c r="O282" s="127">
        <v>0</v>
      </c>
      <c r="P282" s="127"/>
      <c r="Q282" s="28">
        <f>H282+K282-M282+N282-O282-P282</f>
        <v>3180.2724999999996</v>
      </c>
      <c r="R282" s="401"/>
      <c r="S282" s="2"/>
      <c r="T282"/>
      <c r="U282"/>
    </row>
    <row r="283" spans="1:21" s="55" customFormat="1" ht="26.25" customHeight="1" x14ac:dyDescent="0.25">
      <c r="A283" s="22" t="s">
        <v>205</v>
      </c>
      <c r="B283"/>
      <c r="C283" s="131" t="s">
        <v>206</v>
      </c>
      <c r="D283" s="32"/>
      <c r="E283" s="264" t="s">
        <v>207</v>
      </c>
      <c r="F283" s="265">
        <v>113</v>
      </c>
      <c r="G283" s="266">
        <v>15</v>
      </c>
      <c r="H283" s="28">
        <f>2261.37/15*G283</f>
        <v>2261.37</v>
      </c>
      <c r="I283" s="28"/>
      <c r="J283" s="28"/>
      <c r="K283" s="76">
        <f>H283*0.05</f>
        <v>113.0685</v>
      </c>
      <c r="L283" s="76"/>
      <c r="M283" s="80">
        <v>0</v>
      </c>
      <c r="N283" s="81">
        <v>44.222000000000001</v>
      </c>
      <c r="O283" s="28">
        <v>0</v>
      </c>
      <c r="P283" s="28"/>
      <c r="Q283" s="28">
        <f>H283+K283-M283+N283-O283-P283</f>
        <v>2418.6605</v>
      </c>
      <c r="R283" s="270"/>
      <c r="S283" s="2"/>
      <c r="T283" s="84"/>
      <c r="U283" t="s">
        <v>208</v>
      </c>
    </row>
    <row r="284" spans="1:21" s="55" customFormat="1" ht="15.75" thickBot="1" x14ac:dyDescent="0.3">
      <c r="B284"/>
      <c r="C284" s="406"/>
      <c r="D284" s="400"/>
      <c r="E284" s="407"/>
      <c r="F284" s="408"/>
      <c r="G284" s="403" t="s">
        <v>31</v>
      </c>
      <c r="H284" s="234">
        <f>SUM(H282:H283)</f>
        <v>5363.82</v>
      </c>
      <c r="I284" s="234">
        <f t="shared" ref="I284:Q284" si="33">SUM(I282:I283)</f>
        <v>6204.9</v>
      </c>
      <c r="J284" s="234">
        <f t="shared" si="33"/>
        <v>3722.94</v>
      </c>
      <c r="K284" s="234">
        <f t="shared" si="33"/>
        <v>268.19100000000003</v>
      </c>
      <c r="L284" s="234">
        <f t="shared" si="33"/>
        <v>0</v>
      </c>
      <c r="M284" s="234">
        <f t="shared" si="33"/>
        <v>77.3</v>
      </c>
      <c r="N284" s="234">
        <f t="shared" si="33"/>
        <v>44.222000000000001</v>
      </c>
      <c r="O284" s="234">
        <f t="shared" si="33"/>
        <v>0</v>
      </c>
      <c r="P284" s="234">
        <f t="shared" si="33"/>
        <v>0</v>
      </c>
      <c r="Q284" s="234">
        <f t="shared" si="33"/>
        <v>5598.9329999999991</v>
      </c>
      <c r="R284" s="400"/>
      <c r="S284" s="2"/>
      <c r="T284"/>
      <c r="U284"/>
    </row>
    <row r="285" spans="1:21" s="55" customFormat="1" x14ac:dyDescent="0.25">
      <c r="B285"/>
      <c r="C285" s="406"/>
      <c r="D285" s="400"/>
      <c r="E285" s="407"/>
      <c r="F285" s="408"/>
      <c r="G285" s="406"/>
      <c r="H285" s="420"/>
      <c r="I285" s="420"/>
      <c r="J285" s="420"/>
      <c r="K285" s="421"/>
      <c r="L285" s="421"/>
      <c r="M285" s="420"/>
      <c r="N285" s="421"/>
      <c r="O285" s="420"/>
      <c r="P285" s="420"/>
      <c r="Q285" s="420"/>
      <c r="R285" s="400"/>
      <c r="S285" s="2"/>
      <c r="T285"/>
      <c r="U285"/>
    </row>
    <row r="286" spans="1:21" s="55" customFormat="1" x14ac:dyDescent="0.25">
      <c r="B286"/>
      <c r="C286" s="406"/>
      <c r="D286" s="400"/>
      <c r="E286" s="407"/>
      <c r="F286" s="408"/>
      <c r="G286" s="406"/>
      <c r="H286" s="420"/>
      <c r="I286" s="420"/>
      <c r="J286" s="420"/>
      <c r="K286" s="421"/>
      <c r="L286" s="421"/>
      <c r="M286" s="420"/>
      <c r="N286" s="421"/>
      <c r="O286" s="420"/>
      <c r="P286" s="420"/>
      <c r="Q286" s="420"/>
      <c r="R286" s="400"/>
      <c r="S286" s="2"/>
      <c r="T286"/>
      <c r="U286"/>
    </row>
    <row r="287" spans="1:21" s="55" customFormat="1" x14ac:dyDescent="0.25">
      <c r="B287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x14ac:dyDescent="0.25">
      <c r="C290" s="406"/>
      <c r="D290" s="400"/>
      <c r="E290" s="407"/>
      <c r="F290" s="408"/>
      <c r="G290" s="406"/>
      <c r="H290" s="420"/>
      <c r="I290" s="420"/>
      <c r="J290" s="420"/>
      <c r="K290" s="421"/>
      <c r="L290" s="421"/>
      <c r="M290" s="420"/>
      <c r="N290" s="421"/>
      <c r="O290" s="420"/>
      <c r="P290" s="420"/>
      <c r="Q290" s="420"/>
      <c r="R290" s="400"/>
    </row>
    <row r="291" spans="1:21" s="55" customFormat="1" ht="26.25" customHeight="1" x14ac:dyDescent="0.25">
      <c r="A291" s="55" t="s">
        <v>209</v>
      </c>
      <c r="B291"/>
      <c r="C291" s="398" t="s">
        <v>210</v>
      </c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8"/>
      <c r="P291" s="398"/>
      <c r="Q291" s="398"/>
      <c r="R291" s="398"/>
      <c r="S291" s="2"/>
      <c r="T291"/>
      <c r="U291"/>
    </row>
    <row r="292" spans="1:21" s="55" customFormat="1" x14ac:dyDescent="0.25">
      <c r="B292"/>
      <c r="C292" s="12" t="str">
        <f>C280</f>
        <v>PERIODO DEL 16 AL 30 DE SEPTIEMBRE 2021</v>
      </c>
      <c r="D292" s="13"/>
      <c r="E292" s="6"/>
      <c r="F292" s="399"/>
      <c r="G292" s="400"/>
      <c r="H292" s="224"/>
      <c r="I292" s="224"/>
      <c r="J292" s="224"/>
      <c r="K292" s="225"/>
      <c r="L292" s="225"/>
      <c r="M292" s="224"/>
      <c r="N292" s="225"/>
      <c r="O292" s="224"/>
      <c r="P292" s="224"/>
      <c r="Q292" s="224"/>
      <c r="R292" s="400"/>
      <c r="S292" s="2"/>
      <c r="T292"/>
      <c r="U292"/>
    </row>
    <row r="293" spans="1:21" s="55" customFormat="1" ht="22.5" x14ac:dyDescent="0.25">
      <c r="B293"/>
      <c r="C293" s="15" t="s">
        <v>7</v>
      </c>
      <c r="D293" s="15" t="s">
        <v>8</v>
      </c>
      <c r="E293" s="16" t="s">
        <v>9</v>
      </c>
      <c r="F293" s="15" t="s">
        <v>10</v>
      </c>
      <c r="G293" s="15" t="s">
        <v>11</v>
      </c>
      <c r="H293" s="15" t="s">
        <v>12</v>
      </c>
      <c r="I293" s="15"/>
      <c r="J293" s="15"/>
      <c r="K293" s="17" t="s">
        <v>13</v>
      </c>
      <c r="L293" s="18" t="s">
        <v>14</v>
      </c>
      <c r="M293" s="15" t="s">
        <v>15</v>
      </c>
      <c r="N293" s="19" t="s">
        <v>16</v>
      </c>
      <c r="O293" s="20" t="s">
        <v>17</v>
      </c>
      <c r="P293" s="20" t="s">
        <v>18</v>
      </c>
      <c r="Q293" s="21" t="s">
        <v>19</v>
      </c>
      <c r="R293" s="15" t="s">
        <v>20</v>
      </c>
      <c r="S293" s="2"/>
      <c r="T293"/>
      <c r="U293"/>
    </row>
    <row r="294" spans="1:21" s="55" customFormat="1" ht="18" x14ac:dyDescent="0.25">
      <c r="B294"/>
      <c r="C294" s="35" t="s">
        <v>211</v>
      </c>
      <c r="D294" s="98"/>
      <c r="E294" s="402" t="s">
        <v>212</v>
      </c>
      <c r="F294" s="124">
        <v>113</v>
      </c>
      <c r="G294" s="197">
        <v>15</v>
      </c>
      <c r="H294" s="28">
        <v>3102.4500000000003</v>
      </c>
      <c r="I294" s="242"/>
      <c r="J294" s="242"/>
      <c r="K294" s="76">
        <f>H294*0.05</f>
        <v>155.12250000000003</v>
      </c>
      <c r="L294" s="76"/>
      <c r="M294" s="80">
        <v>77.3</v>
      </c>
      <c r="N294" s="81">
        <v>0</v>
      </c>
      <c r="O294" s="422">
        <v>0</v>
      </c>
      <c r="P294" s="28"/>
      <c r="Q294" s="28">
        <f>H294+K294-M294+N294-O294-P294</f>
        <v>3180.2725</v>
      </c>
      <c r="R294" s="405"/>
      <c r="S294" s="2"/>
      <c r="T294"/>
      <c r="U294"/>
    </row>
    <row r="295" spans="1:21" s="55" customFormat="1" ht="15.75" thickBot="1" x14ac:dyDescent="0.3">
      <c r="B295"/>
      <c r="C295" s="406"/>
      <c r="D295" s="400"/>
      <c r="E295" s="407"/>
      <c r="F295" s="408"/>
      <c r="G295" s="403" t="s">
        <v>31</v>
      </c>
      <c r="H295" s="234">
        <f t="shared" ref="H295:Q295" si="34">SUM(H294:H294)</f>
        <v>3102.4500000000003</v>
      </c>
      <c r="I295" s="234">
        <f t="shared" si="34"/>
        <v>0</v>
      </c>
      <c r="J295" s="234">
        <f t="shared" si="34"/>
        <v>0</v>
      </c>
      <c r="K295" s="234">
        <f t="shared" si="34"/>
        <v>155.12250000000003</v>
      </c>
      <c r="L295" s="234">
        <f t="shared" si="34"/>
        <v>0</v>
      </c>
      <c r="M295" s="234">
        <f t="shared" si="34"/>
        <v>77.3</v>
      </c>
      <c r="N295" s="234">
        <f t="shared" si="34"/>
        <v>0</v>
      </c>
      <c r="O295" s="234">
        <f t="shared" si="34"/>
        <v>0</v>
      </c>
      <c r="P295" s="234">
        <f t="shared" si="34"/>
        <v>0</v>
      </c>
      <c r="Q295" s="234">
        <f t="shared" si="34"/>
        <v>3180.2725</v>
      </c>
      <c r="R295" s="400"/>
      <c r="S295" s="2"/>
      <c r="T295"/>
      <c r="U295"/>
    </row>
    <row r="296" spans="1:21" s="55" customFormat="1" ht="15.75" x14ac:dyDescent="0.25">
      <c r="B296"/>
      <c r="C296" s="410"/>
      <c r="D296" s="410"/>
      <c r="E296" s="411"/>
      <c r="F296" s="410"/>
      <c r="G296" s="410"/>
      <c r="H296" s="410"/>
      <c r="I296" s="410"/>
      <c r="J296" s="410"/>
      <c r="K296" s="412"/>
      <c r="L296" s="412"/>
      <c r="M296" s="410"/>
      <c r="N296" s="412"/>
      <c r="O296" s="410"/>
      <c r="P296" s="410"/>
      <c r="Q296" s="410"/>
      <c r="R296" s="423"/>
      <c r="S296" s="2"/>
      <c r="T296"/>
      <c r="U296"/>
    </row>
    <row r="297" spans="1:21" s="55" customFormat="1" ht="15.75" x14ac:dyDescent="0.25">
      <c r="B297"/>
      <c r="C297" s="410"/>
      <c r="D297" s="410"/>
      <c r="E297" s="411"/>
      <c r="F297" s="410"/>
      <c r="G297" s="410"/>
      <c r="H297" s="410"/>
      <c r="I297" s="410"/>
      <c r="J297" s="410"/>
      <c r="K297" s="412"/>
      <c r="L297" s="412"/>
      <c r="M297" s="410"/>
      <c r="N297" s="412"/>
      <c r="O297" s="410"/>
      <c r="P297" s="410"/>
      <c r="Q297" s="410"/>
      <c r="R297" s="11"/>
      <c r="S297" s="2"/>
      <c r="T297"/>
      <c r="U297"/>
    </row>
    <row r="298" spans="1:21" s="55" customFormat="1" x14ac:dyDescent="0.25">
      <c r="B298"/>
      <c r="C298" s="38"/>
      <c r="D298" s="307"/>
      <c r="E298" s="6"/>
      <c r="F298" s="399"/>
      <c r="G298" s="400"/>
      <c r="H298" s="224"/>
      <c r="I298" s="224"/>
      <c r="J298" s="224"/>
      <c r="K298" s="225"/>
      <c r="L298" s="225"/>
      <c r="M298" s="224"/>
      <c r="N298" s="225"/>
      <c r="O298" s="224"/>
      <c r="P298" s="224"/>
      <c r="Q298" s="224"/>
      <c r="R298" s="11"/>
      <c r="S298" s="2"/>
      <c r="T298"/>
      <c r="U298"/>
    </row>
    <row r="299" spans="1:21" x14ac:dyDescent="0.25">
      <c r="C299" s="424"/>
      <c r="D299" s="424"/>
      <c r="E299" s="425"/>
      <c r="F299" s="424"/>
      <c r="G299" s="424"/>
      <c r="H299" s="424"/>
      <c r="I299" s="424"/>
      <c r="J299" s="424"/>
      <c r="K299" s="426"/>
      <c r="L299" s="427"/>
      <c r="M299" s="424"/>
      <c r="N299" s="428"/>
      <c r="O299" s="429"/>
      <c r="P299" s="429"/>
      <c r="Q299" s="430"/>
      <c r="R299" s="424"/>
    </row>
    <row r="300" spans="1:21" s="55" customFormat="1" ht="26.25" customHeight="1" x14ac:dyDescent="0.25">
      <c r="A300" s="2"/>
      <c r="B300"/>
      <c r="C300" s="431"/>
      <c r="D300" s="432"/>
      <c r="E300" s="407"/>
      <c r="F300" s="433"/>
      <c r="G300" s="433"/>
      <c r="H300" s="434"/>
      <c r="I300" s="434"/>
      <c r="J300" s="434"/>
      <c r="K300" s="435"/>
      <c r="L300" s="435"/>
      <c r="M300" s="434"/>
      <c r="N300" s="436"/>
      <c r="O300" s="437"/>
      <c r="P300" s="438"/>
      <c r="Q300" s="390"/>
      <c r="R300" s="432"/>
      <c r="S300" s="2"/>
      <c r="T300"/>
      <c r="U300"/>
    </row>
    <row r="301" spans="1:21" s="55" customFormat="1" ht="26.25" customHeight="1" x14ac:dyDescent="0.25">
      <c r="A301"/>
      <c r="B301"/>
      <c r="C301" s="181"/>
      <c r="D301" s="439"/>
      <c r="E301" s="407"/>
      <c r="F301" s="116"/>
      <c r="G301" s="308"/>
      <c r="H301" s="390"/>
      <c r="I301" s="390"/>
      <c r="J301" s="390"/>
      <c r="K301" s="435"/>
      <c r="L301" s="435"/>
      <c r="M301" s="440"/>
      <c r="N301" s="441"/>
      <c r="O301" s="438"/>
      <c r="P301" s="438"/>
      <c r="Q301" s="390"/>
      <c r="R301" s="442"/>
      <c r="S301" s="2"/>
      <c r="T301"/>
      <c r="U301"/>
    </row>
    <row r="302" spans="1:21" s="55" customFormat="1" x14ac:dyDescent="0.25">
      <c r="B302"/>
      <c r="C302" s="406"/>
      <c r="D302" s="400"/>
      <c r="E302" s="407"/>
      <c r="F302" s="408"/>
      <c r="G302" s="406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00"/>
      <c r="S302" s="2"/>
      <c r="T302"/>
      <c r="U302"/>
    </row>
    <row r="303" spans="1:21" s="55" customFormat="1" x14ac:dyDescent="0.25">
      <c r="B303"/>
      <c r="C303" s="406"/>
      <c r="D303" s="400"/>
      <c r="E303" s="407"/>
      <c r="F303" s="408"/>
      <c r="G303" s="406"/>
      <c r="H303" s="420"/>
      <c r="I303" s="420"/>
      <c r="J303" s="420"/>
      <c r="K303" s="421"/>
      <c r="L303" s="421"/>
      <c r="M303" s="420"/>
      <c r="N303" s="421"/>
      <c r="O303" s="420"/>
      <c r="P303" s="420"/>
      <c r="Q303" s="420"/>
      <c r="R303" s="400"/>
      <c r="S303" s="2"/>
      <c r="T303"/>
      <c r="U303"/>
    </row>
    <row r="304" spans="1:21" s="55" customFormat="1" ht="15.75" customHeight="1" thickBot="1" x14ac:dyDescent="0.3">
      <c r="B304"/>
      <c r="C304" s="443"/>
      <c r="D304" s="444"/>
      <c r="E304" s="445"/>
      <c r="F304" s="408"/>
      <c r="G304" s="406"/>
      <c r="H304" s="420"/>
      <c r="I304" s="420"/>
      <c r="J304" s="420"/>
      <c r="K304" s="421"/>
      <c r="L304" s="421"/>
      <c r="M304" s="420"/>
      <c r="N304" s="421"/>
      <c r="O304" s="420"/>
      <c r="P304" s="420"/>
      <c r="Q304" s="420"/>
      <c r="R304" s="400"/>
      <c r="S304" s="2"/>
      <c r="T304"/>
      <c r="U304"/>
    </row>
    <row r="305" spans="1:21" s="2" customFormat="1" x14ac:dyDescent="0.25">
      <c r="A305"/>
      <c r="B305"/>
      <c r="C305" s="52" t="s">
        <v>32</v>
      </c>
      <c r="D305" s="52"/>
      <c r="E305" s="52"/>
      <c r="F305" s="52"/>
      <c r="G305" s="52"/>
      <c r="I305" s="53"/>
      <c r="J305" s="53"/>
      <c r="K305" s="54" t="s">
        <v>33</v>
      </c>
      <c r="L305" s="54"/>
      <c r="M305" s="54"/>
      <c r="N305"/>
      <c r="O305"/>
      <c r="P305"/>
      <c r="Q305" s="54" t="s">
        <v>34</v>
      </c>
      <c r="R305" s="54"/>
      <c r="T305"/>
      <c r="U305"/>
    </row>
    <row r="306" spans="1:21" s="55" customFormat="1" x14ac:dyDescent="0.25">
      <c r="B306"/>
      <c r="C306" s="52" t="s">
        <v>35</v>
      </c>
      <c r="D306" s="52"/>
      <c r="E306" s="52"/>
      <c r="F306" s="52"/>
      <c r="G306" s="52"/>
      <c r="H306" s="52" t="s">
        <v>36</v>
      </c>
      <c r="I306" s="52"/>
      <c r="J306" s="52"/>
      <c r="K306" s="52"/>
      <c r="L306" s="52"/>
      <c r="M306" s="52"/>
      <c r="N306" s="52"/>
      <c r="O306"/>
      <c r="P306"/>
      <c r="Q306" s="52" t="s">
        <v>37</v>
      </c>
      <c r="R306" s="52"/>
      <c r="S306" s="2"/>
      <c r="T306"/>
      <c r="U306"/>
    </row>
    <row r="307" spans="1:21" ht="29.25" x14ac:dyDescent="0.5">
      <c r="C307" s="1" t="s">
        <v>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21" ht="23.25" x14ac:dyDescent="0.35">
      <c r="C308" s="3" t="s">
        <v>1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21" ht="23.25" x14ac:dyDescent="0.35">
      <c r="C309" s="446"/>
      <c r="D309" s="446"/>
      <c r="E309" s="447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</row>
    <row r="310" spans="1:21" ht="15.75" x14ac:dyDescent="0.25">
      <c r="C310" s="398" t="s">
        <v>213</v>
      </c>
      <c r="D310" s="398"/>
      <c r="E310" s="398"/>
      <c r="F310" s="398"/>
      <c r="G310" s="398"/>
      <c r="H310" s="398"/>
      <c r="I310" s="398"/>
      <c r="J310" s="398"/>
      <c r="K310" s="398"/>
      <c r="L310" s="398"/>
      <c r="M310" s="398"/>
      <c r="N310" s="398"/>
      <c r="O310" s="398"/>
      <c r="P310" s="398"/>
      <c r="Q310" s="398"/>
      <c r="R310" s="398"/>
    </row>
    <row r="311" spans="1:21" x14ac:dyDescent="0.25">
      <c r="C311" s="12" t="str">
        <f>C280</f>
        <v>PERIODO DEL 16 AL 30 DE SEPTIEMBRE 2021</v>
      </c>
      <c r="D311" s="13"/>
      <c r="E311" s="6"/>
      <c r="F311" s="399"/>
      <c r="G311" s="400"/>
      <c r="H311" s="224"/>
      <c r="I311" s="224"/>
      <c r="J311" s="224"/>
      <c r="K311" s="225"/>
      <c r="L311" s="225"/>
      <c r="M311" s="224"/>
      <c r="N311" s="225"/>
      <c r="O311" s="224"/>
      <c r="P311" s="224"/>
      <c r="Q311" s="224"/>
      <c r="R311" s="400"/>
    </row>
    <row r="312" spans="1:21" ht="22.5" x14ac:dyDescent="0.25">
      <c r="C312" s="15" t="s">
        <v>7</v>
      </c>
      <c r="D312" s="15" t="s">
        <v>8</v>
      </c>
      <c r="E312" s="448" t="s">
        <v>9</v>
      </c>
      <c r="F312" s="15" t="s">
        <v>10</v>
      </c>
      <c r="G312" s="15" t="s">
        <v>11</v>
      </c>
      <c r="H312" s="15" t="s">
        <v>12</v>
      </c>
      <c r="I312" s="15"/>
      <c r="J312" s="15"/>
      <c r="K312" s="17" t="s">
        <v>13</v>
      </c>
      <c r="L312" s="18" t="s">
        <v>14</v>
      </c>
      <c r="M312" s="15" t="s">
        <v>15</v>
      </c>
      <c r="N312" s="19" t="s">
        <v>16</v>
      </c>
      <c r="O312" s="20" t="s">
        <v>17</v>
      </c>
      <c r="P312" s="20" t="s">
        <v>18</v>
      </c>
      <c r="Q312" s="21" t="s">
        <v>19</v>
      </c>
      <c r="R312" s="15" t="s">
        <v>20</v>
      </c>
    </row>
    <row r="313" spans="1:21" ht="26.25" customHeight="1" x14ac:dyDescent="0.25">
      <c r="A313" s="32" t="s">
        <v>214</v>
      </c>
      <c r="C313" s="328" t="s">
        <v>215</v>
      </c>
      <c r="D313" s="325"/>
      <c r="E313" s="320" t="s">
        <v>216</v>
      </c>
      <c r="F313" s="124">
        <v>113</v>
      </c>
      <c r="G313" s="326">
        <v>15</v>
      </c>
      <c r="H313" s="28">
        <v>2957.13</v>
      </c>
      <c r="I313" s="28">
        <f t="shared" ref="I313:I317" si="35">H313*2</f>
        <v>5914.26</v>
      </c>
      <c r="J313" s="28">
        <f>K313*24*5</f>
        <v>17742.780000000002</v>
      </c>
      <c r="K313" s="76">
        <f t="shared" ref="K313:K317" si="36">H313*0.05</f>
        <v>147.85650000000001</v>
      </c>
      <c r="L313" s="76"/>
      <c r="M313" s="329">
        <v>41.24</v>
      </c>
      <c r="N313" s="330">
        <v>0</v>
      </c>
      <c r="O313" s="323">
        <v>0</v>
      </c>
      <c r="P313" s="323"/>
      <c r="Q313" s="28">
        <f>H313+K313-M313+N313-O313-P313+L313</f>
        <v>3063.7465000000002</v>
      </c>
      <c r="R313" s="327"/>
      <c r="T313" s="36" t="s">
        <v>217</v>
      </c>
    </row>
    <row r="314" spans="1:21" ht="26.25" customHeight="1" x14ac:dyDescent="0.25">
      <c r="A314" s="32" t="s">
        <v>218</v>
      </c>
      <c r="C314" s="328" t="s">
        <v>219</v>
      </c>
      <c r="D314" s="325"/>
      <c r="E314" s="320" t="s">
        <v>216</v>
      </c>
      <c r="F314" s="124">
        <v>113</v>
      </c>
      <c r="G314" s="326">
        <v>15</v>
      </c>
      <c r="H314" s="28">
        <v>3114.8355000000001</v>
      </c>
      <c r="I314" s="28">
        <f t="shared" si="35"/>
        <v>6229.6710000000003</v>
      </c>
      <c r="J314" s="28">
        <f>K314*24</f>
        <v>3737.8026000000004</v>
      </c>
      <c r="K314" s="76">
        <f t="shared" si="36"/>
        <v>155.74177500000002</v>
      </c>
      <c r="L314" s="76"/>
      <c r="M314" s="329">
        <v>78.650000000000006</v>
      </c>
      <c r="N314" s="330">
        <v>0</v>
      </c>
      <c r="O314" s="323">
        <v>0</v>
      </c>
      <c r="P314" s="323"/>
      <c r="Q314" s="28">
        <f t="shared" ref="Q314:Q317" si="37">H314+K314-M314+N314-O314-P314+L314</f>
        <v>3191.927275</v>
      </c>
      <c r="R314" s="327"/>
    </row>
    <row r="315" spans="1:21" ht="26.25" customHeight="1" x14ac:dyDescent="0.25">
      <c r="A315" s="32"/>
      <c r="C315" s="328" t="s">
        <v>220</v>
      </c>
      <c r="D315" s="325"/>
      <c r="E315" s="320" t="s">
        <v>216</v>
      </c>
      <c r="F315" s="124">
        <v>113</v>
      </c>
      <c r="G315" s="326">
        <v>15</v>
      </c>
      <c r="H315" s="28">
        <v>2957.13</v>
      </c>
      <c r="I315" s="28">
        <f t="shared" si="35"/>
        <v>5914.26</v>
      </c>
      <c r="J315" s="28">
        <f>K315*24*2</f>
        <v>7097.112000000001</v>
      </c>
      <c r="K315" s="76">
        <f t="shared" si="36"/>
        <v>147.85650000000001</v>
      </c>
      <c r="L315" s="76"/>
      <c r="M315" s="329">
        <v>41.24</v>
      </c>
      <c r="N315" s="449">
        <v>0</v>
      </c>
      <c r="O315" s="450">
        <v>0</v>
      </c>
      <c r="P315" s="450"/>
      <c r="Q315" s="28">
        <f t="shared" si="37"/>
        <v>3063.7465000000002</v>
      </c>
      <c r="R315" s="327"/>
      <c r="S315" s="391"/>
    </row>
    <row r="316" spans="1:21" ht="26.25" customHeight="1" x14ac:dyDescent="0.25">
      <c r="A316" s="32" t="s">
        <v>221</v>
      </c>
      <c r="C316" s="328" t="s">
        <v>222</v>
      </c>
      <c r="D316" s="325"/>
      <c r="E316" s="320" t="s">
        <v>216</v>
      </c>
      <c r="F316" s="124">
        <v>113</v>
      </c>
      <c r="G316" s="326">
        <v>15</v>
      </c>
      <c r="H316" s="28">
        <v>2957.13</v>
      </c>
      <c r="I316" s="28">
        <f t="shared" si="35"/>
        <v>5914.26</v>
      </c>
      <c r="J316" s="28">
        <f>K316*24*2</f>
        <v>7097.112000000001</v>
      </c>
      <c r="K316" s="76">
        <f t="shared" si="36"/>
        <v>147.85650000000001</v>
      </c>
      <c r="L316" s="76"/>
      <c r="M316" s="329">
        <v>41.24</v>
      </c>
      <c r="N316" s="449">
        <v>0</v>
      </c>
      <c r="O316" s="450">
        <v>0</v>
      </c>
      <c r="P316" s="450"/>
      <c r="Q316" s="28">
        <f t="shared" si="37"/>
        <v>3063.7465000000002</v>
      </c>
      <c r="R316" s="327"/>
      <c r="S316" s="391"/>
    </row>
    <row r="317" spans="1:21" ht="26.25" customHeight="1" x14ac:dyDescent="0.25">
      <c r="A317" s="32" t="s">
        <v>223</v>
      </c>
      <c r="C317" s="451" t="s">
        <v>224</v>
      </c>
      <c r="D317" s="325"/>
      <c r="E317" s="320" t="s">
        <v>225</v>
      </c>
      <c r="F317" s="124">
        <v>113</v>
      </c>
      <c r="G317" s="326">
        <v>15</v>
      </c>
      <c r="H317" s="28">
        <v>3169.08</v>
      </c>
      <c r="I317" s="28">
        <f t="shared" si="35"/>
        <v>6338.16</v>
      </c>
      <c r="J317" s="28">
        <f>K317*24*2</f>
        <v>7605.7920000000004</v>
      </c>
      <c r="K317" s="76">
        <f t="shared" si="36"/>
        <v>158.45400000000001</v>
      </c>
      <c r="L317" s="76"/>
      <c r="M317" s="450">
        <v>84.55</v>
      </c>
      <c r="N317" s="449">
        <v>0</v>
      </c>
      <c r="O317" s="450">
        <v>0</v>
      </c>
      <c r="P317" s="450"/>
      <c r="Q317" s="28">
        <f t="shared" si="37"/>
        <v>3242.9839999999999</v>
      </c>
      <c r="R317" s="327"/>
      <c r="S317" s="391"/>
    </row>
    <row r="318" spans="1:21" ht="20.25" customHeight="1" thickBot="1" x14ac:dyDescent="0.3">
      <c r="C318" s="431"/>
      <c r="D318" s="452"/>
      <c r="E318" s="407"/>
      <c r="G318" s="403" t="s">
        <v>31</v>
      </c>
      <c r="H318" s="234">
        <f t="shared" ref="H318:Q318" si="38">SUM(H313:H317)</f>
        <v>15155.3055</v>
      </c>
      <c r="I318" s="234">
        <f t="shared" si="38"/>
        <v>30310.611000000001</v>
      </c>
      <c r="J318" s="234">
        <f t="shared" si="38"/>
        <v>43280.598600000005</v>
      </c>
      <c r="K318" s="234">
        <f t="shared" si="38"/>
        <v>757.76527499999997</v>
      </c>
      <c r="L318" s="234">
        <f t="shared" si="38"/>
        <v>0</v>
      </c>
      <c r="M318" s="234">
        <f t="shared" si="38"/>
        <v>286.92</v>
      </c>
      <c r="N318" s="234">
        <f t="shared" si="38"/>
        <v>0</v>
      </c>
      <c r="O318" s="234">
        <f t="shared" si="38"/>
        <v>0</v>
      </c>
      <c r="P318" s="234">
        <f t="shared" si="38"/>
        <v>0</v>
      </c>
      <c r="Q318" s="234">
        <f t="shared" si="38"/>
        <v>15626.150775000002</v>
      </c>
      <c r="R318" s="432"/>
      <c r="S318" s="391"/>
    </row>
    <row r="319" spans="1:21" ht="20.25" customHeight="1" x14ac:dyDescent="0.25">
      <c r="C319" s="431"/>
      <c r="D319" s="452"/>
      <c r="E319" s="407"/>
      <c r="F319" s="116"/>
      <c r="G319" s="399"/>
      <c r="H319" s="224"/>
      <c r="I319" s="224"/>
      <c r="J319" s="224"/>
      <c r="K319" s="435"/>
      <c r="L319" s="435"/>
      <c r="M319" s="224"/>
      <c r="N319" s="225"/>
      <c r="O319" s="224"/>
      <c r="P319" s="224"/>
      <c r="Q319" s="390"/>
      <c r="R319" s="432"/>
      <c r="S319" s="391"/>
    </row>
    <row r="320" spans="1:21" ht="20.25" customHeight="1" x14ac:dyDescent="0.25">
      <c r="C320" s="398" t="s">
        <v>226</v>
      </c>
      <c r="D320" s="398"/>
      <c r="E320" s="398"/>
      <c r="F320" s="398"/>
      <c r="G320" s="398"/>
      <c r="H320" s="398"/>
      <c r="I320" s="398"/>
      <c r="J320" s="398"/>
      <c r="K320" s="398"/>
      <c r="L320" s="398"/>
      <c r="M320" s="398"/>
      <c r="N320" s="398"/>
      <c r="O320" s="398"/>
      <c r="P320" s="398"/>
      <c r="Q320" s="398"/>
      <c r="R320" s="398"/>
      <c r="S320" s="391"/>
    </row>
    <row r="321" spans="1:21" ht="20.25" customHeight="1" x14ac:dyDescent="0.25">
      <c r="C321" s="12" t="str">
        <f>C311</f>
        <v>PERIODO DEL 16 AL 30 DE SEPTIEMBRE 2021</v>
      </c>
      <c r="D321" s="13"/>
      <c r="E321" s="6"/>
      <c r="F321" s="399"/>
      <c r="G321" s="400"/>
      <c r="H321" s="224"/>
      <c r="I321" s="224"/>
      <c r="J321" s="224"/>
      <c r="K321" s="225"/>
      <c r="L321" s="225"/>
      <c r="M321" s="224"/>
      <c r="N321" s="225"/>
      <c r="O321" s="224"/>
      <c r="P321" s="224"/>
      <c r="Q321" s="224"/>
      <c r="R321" s="400"/>
      <c r="S321" s="391"/>
    </row>
    <row r="322" spans="1:21" ht="22.5" x14ac:dyDescent="0.25">
      <c r="C322" s="15" t="s">
        <v>7</v>
      </c>
      <c r="D322" s="15" t="s">
        <v>8</v>
      </c>
      <c r="E322" s="16" t="s">
        <v>9</v>
      </c>
      <c r="F322" s="15" t="s">
        <v>10</v>
      </c>
      <c r="G322" s="15" t="s">
        <v>11</v>
      </c>
      <c r="H322" s="15" t="s">
        <v>12</v>
      </c>
      <c r="I322" s="15"/>
      <c r="J322" s="15"/>
      <c r="K322" s="17" t="s">
        <v>13</v>
      </c>
      <c r="L322" s="18" t="s">
        <v>14</v>
      </c>
      <c r="M322" s="15" t="s">
        <v>15</v>
      </c>
      <c r="N322" s="19" t="s">
        <v>16</v>
      </c>
      <c r="O322" s="20" t="s">
        <v>17</v>
      </c>
      <c r="P322" s="20" t="s">
        <v>18</v>
      </c>
      <c r="Q322" s="21" t="s">
        <v>19</v>
      </c>
      <c r="R322" s="15" t="s">
        <v>20</v>
      </c>
    </row>
    <row r="323" spans="1:21" ht="26.25" customHeight="1" x14ac:dyDescent="0.25">
      <c r="A323" s="32" t="s">
        <v>227</v>
      </c>
      <c r="C323" s="453" t="s">
        <v>228</v>
      </c>
      <c r="D323" s="454"/>
      <c r="E323" s="402" t="s">
        <v>229</v>
      </c>
      <c r="F323" s="124">
        <v>113</v>
      </c>
      <c r="G323" s="197">
        <v>15</v>
      </c>
      <c r="H323" s="28">
        <v>2261.37</v>
      </c>
      <c r="I323" s="28"/>
      <c r="J323" s="28"/>
      <c r="K323" s="76">
        <f>H323*0.05</f>
        <v>113.0685</v>
      </c>
      <c r="L323" s="76"/>
      <c r="M323" s="80">
        <v>0</v>
      </c>
      <c r="N323" s="81">
        <v>44.22</v>
      </c>
      <c r="O323" s="80">
        <v>0</v>
      </c>
      <c r="P323" s="80"/>
      <c r="Q323" s="28">
        <f>H323+K323-M323+N323-O323-P323</f>
        <v>2418.6584999999995</v>
      </c>
      <c r="R323" s="401"/>
    </row>
    <row r="324" spans="1:21" ht="26.25" customHeight="1" x14ac:dyDescent="0.25">
      <c r="A324" s="32" t="s">
        <v>230</v>
      </c>
      <c r="C324" s="35" t="s">
        <v>231</v>
      </c>
      <c r="D324" s="98"/>
      <c r="E324" s="402" t="s">
        <v>232</v>
      </c>
      <c r="F324" s="124">
        <v>113</v>
      </c>
      <c r="G324" s="197">
        <v>15</v>
      </c>
      <c r="H324" s="28">
        <v>1029.99</v>
      </c>
      <c r="I324" s="28">
        <f>H324*2</f>
        <v>2059.98</v>
      </c>
      <c r="J324" s="28">
        <f>K324*24*2</f>
        <v>2471.9760000000001</v>
      </c>
      <c r="K324" s="76">
        <f>H324*0.05</f>
        <v>51.499500000000005</v>
      </c>
      <c r="L324" s="76"/>
      <c r="M324" s="329">
        <v>0</v>
      </c>
      <c r="N324" s="330">
        <v>148.97999999999999</v>
      </c>
      <c r="O324" s="329">
        <v>0</v>
      </c>
      <c r="P324" s="329"/>
      <c r="Q324" s="28">
        <f>H324+K324-M324+N324-O324-P324</f>
        <v>1230.4694999999999</v>
      </c>
      <c r="R324" s="405"/>
    </row>
    <row r="325" spans="1:21" x14ac:dyDescent="0.25">
      <c r="C325" s="32"/>
      <c r="D325" s="32"/>
      <c r="E325" s="455"/>
      <c r="F325" s="32"/>
      <c r="G325" s="32"/>
      <c r="H325" s="32"/>
      <c r="I325" s="32"/>
      <c r="J325" s="32"/>
      <c r="K325" s="456"/>
      <c r="L325" s="456"/>
      <c r="M325" s="32"/>
      <c r="N325" s="456"/>
      <c r="O325" s="32"/>
      <c r="P325" s="32"/>
      <c r="Q325" s="32"/>
      <c r="R325" s="32"/>
      <c r="S325" s="391"/>
    </row>
    <row r="326" spans="1:21" ht="15.75" thickBot="1" x14ac:dyDescent="0.3">
      <c r="C326" s="406"/>
      <c r="D326" s="400"/>
      <c r="E326" s="407"/>
      <c r="F326" s="408"/>
      <c r="G326" s="403" t="s">
        <v>31</v>
      </c>
      <c r="H326" s="234">
        <f>SUM(H323:H325)</f>
        <v>3291.3599999999997</v>
      </c>
      <c r="I326" s="234">
        <f t="shared" ref="I326:Q326" si="39">SUM(I323:I325)</f>
        <v>2059.98</v>
      </c>
      <c r="J326" s="234">
        <f t="shared" si="39"/>
        <v>2471.9760000000001</v>
      </c>
      <c r="K326" s="457">
        <f>SUM(K323:K325)</f>
        <v>164.56800000000001</v>
      </c>
      <c r="L326" s="457">
        <f>SUM(L323:L325)</f>
        <v>0</v>
      </c>
      <c r="M326" s="234">
        <f t="shared" si="39"/>
        <v>0</v>
      </c>
      <c r="N326" s="457">
        <f>SUM(N323:N325)</f>
        <v>193.2</v>
      </c>
      <c r="O326" s="457">
        <f t="shared" ref="O326" si="40">SUM(O323:O325)</f>
        <v>0</v>
      </c>
      <c r="P326" s="457">
        <f>SUM(P323:P325)</f>
        <v>0</v>
      </c>
      <c r="Q326" s="234">
        <f t="shared" si="39"/>
        <v>3649.1279999999997</v>
      </c>
      <c r="R326" s="400"/>
      <c r="S326" s="391"/>
    </row>
    <row r="327" spans="1:21" x14ac:dyDescent="0.25">
      <c r="C327" s="90"/>
      <c r="F327" s="40"/>
      <c r="S327" s="391"/>
    </row>
    <row r="328" spans="1:21" s="55" customFormat="1" x14ac:dyDescent="0.25">
      <c r="B328"/>
      <c r="C328" s="90"/>
      <c r="D328"/>
      <c r="E328" s="458"/>
      <c r="F328" s="459"/>
      <c r="G328"/>
      <c r="H328" s="31"/>
      <c r="I328" s="31"/>
      <c r="J328" s="31"/>
      <c r="K328" s="460"/>
      <c r="L328" s="460"/>
      <c r="M328" s="31"/>
      <c r="N328" s="460"/>
      <c r="O328" s="31"/>
      <c r="P328" s="31"/>
      <c r="Q328" s="31"/>
      <c r="R328"/>
      <c r="S328" s="2"/>
      <c r="T328"/>
      <c r="U328"/>
    </row>
    <row r="329" spans="1:21" s="55" customFormat="1" x14ac:dyDescent="0.25">
      <c r="B329"/>
      <c r="C329" s="90"/>
      <c r="D329" s="461"/>
      <c r="E329" s="91"/>
      <c r="F329" s="40"/>
      <c r="G329" s="31"/>
      <c r="H329"/>
      <c r="I329"/>
      <c r="J329"/>
      <c r="K329" s="51"/>
      <c r="L329" s="51"/>
      <c r="M329"/>
      <c r="N329" s="51"/>
      <c r="O329"/>
      <c r="P329"/>
      <c r="Q329"/>
      <c r="R329"/>
      <c r="S329" s="2"/>
      <c r="T329"/>
      <c r="U329"/>
    </row>
    <row r="330" spans="1:21" s="55" customFormat="1" x14ac:dyDescent="0.25">
      <c r="B330"/>
      <c r="C330" s="90"/>
      <c r="D330"/>
      <c r="E330" s="91"/>
      <c r="F330" s="40"/>
      <c r="G330"/>
      <c r="H330"/>
      <c r="I330"/>
      <c r="J330"/>
      <c r="K330" s="51"/>
      <c r="L330" s="51"/>
      <c r="M330"/>
      <c r="N330" s="51"/>
      <c r="O330"/>
      <c r="P330"/>
      <c r="Q330"/>
      <c r="R330"/>
      <c r="S330" s="2"/>
      <c r="T330"/>
      <c r="U330"/>
    </row>
    <row r="331" spans="1:21" s="55" customFormat="1" ht="15.75" thickBot="1" x14ac:dyDescent="0.3">
      <c r="B331"/>
      <c r="C331" s="46"/>
      <c r="D331" s="47"/>
      <c r="E331" s="48"/>
      <c r="F331" s="49"/>
      <c r="G331"/>
      <c r="H331"/>
      <c r="I331" s="47"/>
      <c r="J331" s="47"/>
      <c r="K331" s="50"/>
      <c r="L331" s="50"/>
      <c r="M331" s="47"/>
      <c r="N331" s="51"/>
      <c r="O331"/>
      <c r="P331"/>
      <c r="Q331"/>
      <c r="R331"/>
      <c r="S331" s="2"/>
      <c r="T331"/>
      <c r="U331"/>
    </row>
    <row r="332" spans="1:21" s="2" customFormat="1" x14ac:dyDescent="0.25">
      <c r="A332"/>
      <c r="B332"/>
      <c r="C332" s="52" t="s">
        <v>32</v>
      </c>
      <c r="D332" s="52"/>
      <c r="E332" s="52"/>
      <c r="F332" s="52"/>
      <c r="G332" s="52"/>
      <c r="I332" s="53"/>
      <c r="J332" s="53"/>
      <c r="K332" s="54" t="s">
        <v>33</v>
      </c>
      <c r="L332" s="54"/>
      <c r="M332" s="54"/>
      <c r="N332"/>
      <c r="O332"/>
      <c r="P332"/>
      <c r="Q332" s="54" t="s">
        <v>34</v>
      </c>
      <c r="R332" s="54"/>
      <c r="T332"/>
      <c r="U332"/>
    </row>
    <row r="333" spans="1:21" s="55" customFormat="1" x14ac:dyDescent="0.25">
      <c r="B333"/>
      <c r="C333" s="52" t="s">
        <v>35</v>
      </c>
      <c r="D333" s="52"/>
      <c r="E333" s="52"/>
      <c r="F333" s="52"/>
      <c r="G333" s="52"/>
      <c r="H333" s="52" t="s">
        <v>36</v>
      </c>
      <c r="I333" s="52"/>
      <c r="J333" s="52"/>
      <c r="K333" s="52"/>
      <c r="L333" s="52"/>
      <c r="M333" s="52"/>
      <c r="N333" s="52"/>
      <c r="O333"/>
      <c r="P333"/>
      <c r="Q333" s="52" t="s">
        <v>37</v>
      </c>
      <c r="R333" s="52"/>
      <c r="S333" s="2"/>
      <c r="T333"/>
      <c r="U333"/>
    </row>
    <row r="334" spans="1:21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58"/>
      <c r="O334"/>
      <c r="P334"/>
      <c r="Q334" s="40"/>
      <c r="R334" s="40"/>
      <c r="S334" s="2"/>
      <c r="T334"/>
      <c r="U334"/>
    </row>
    <row r="335" spans="1:21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58"/>
      <c r="O335"/>
      <c r="P335"/>
      <c r="Q335" s="40"/>
      <c r="R335" s="40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ht="29.25" x14ac:dyDescent="0.5">
      <c r="C340" s="1" t="s">
        <v>0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21" ht="23.25" x14ac:dyDescent="0.35">
      <c r="C341" s="3" t="s">
        <v>1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21" ht="23.25" x14ac:dyDescent="0.35">
      <c r="C342" s="446"/>
      <c r="D342" s="446"/>
      <c r="E342" s="447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446"/>
      <c r="Q342" s="446"/>
      <c r="R342" s="446"/>
    </row>
    <row r="343" spans="1:21" ht="15.75" x14ac:dyDescent="0.25">
      <c r="C343" s="398" t="s">
        <v>233</v>
      </c>
      <c r="D343" s="398"/>
      <c r="E343" s="398"/>
      <c r="F343" s="398"/>
      <c r="G343" s="398"/>
      <c r="H343" s="398"/>
      <c r="I343" s="398"/>
      <c r="J343" s="398"/>
      <c r="K343" s="398"/>
      <c r="L343" s="398"/>
      <c r="M343" s="398"/>
      <c r="N343" s="398"/>
      <c r="O343" s="398"/>
      <c r="P343" s="398"/>
      <c r="Q343" s="398"/>
      <c r="R343" s="398"/>
    </row>
    <row r="344" spans="1:21" x14ac:dyDescent="0.25">
      <c r="C344" s="12" t="str">
        <f>C321</f>
        <v>PERIODO DEL 16 AL 30 DE SEPTIEMBRE 2021</v>
      </c>
      <c r="D344" s="13"/>
      <c r="E344" s="6"/>
      <c r="F344" s="399"/>
      <c r="G344" s="400"/>
      <c r="H344" s="224"/>
      <c r="I344" s="224"/>
      <c r="J344" s="224"/>
      <c r="K344" s="225"/>
      <c r="L344" s="225"/>
      <c r="M344" s="224"/>
      <c r="N344" s="225"/>
      <c r="O344" s="224"/>
      <c r="P344" s="224"/>
      <c r="Q344" s="224"/>
      <c r="R344" s="400"/>
    </row>
    <row r="345" spans="1:21" ht="22.5" x14ac:dyDescent="0.25">
      <c r="C345" s="15" t="s">
        <v>7</v>
      </c>
      <c r="D345" s="15" t="s">
        <v>8</v>
      </c>
      <c r="E345" s="16" t="s">
        <v>9</v>
      </c>
      <c r="F345" s="15" t="s">
        <v>10</v>
      </c>
      <c r="G345" s="15" t="s">
        <v>11</v>
      </c>
      <c r="H345" s="15" t="s">
        <v>12</v>
      </c>
      <c r="I345" s="15"/>
      <c r="J345" s="15"/>
      <c r="K345" s="17" t="s">
        <v>13</v>
      </c>
      <c r="L345" s="18" t="s">
        <v>14</v>
      </c>
      <c r="M345" s="15" t="s">
        <v>15</v>
      </c>
      <c r="N345" s="19" t="s">
        <v>16</v>
      </c>
      <c r="O345" s="20" t="s">
        <v>17</v>
      </c>
      <c r="P345" s="20" t="s">
        <v>18</v>
      </c>
      <c r="Q345" s="21" t="s">
        <v>19</v>
      </c>
      <c r="R345" s="15" t="s">
        <v>20</v>
      </c>
    </row>
    <row r="346" spans="1:21" ht="26.25" customHeight="1" x14ac:dyDescent="0.25">
      <c r="A346" s="32" t="s">
        <v>214</v>
      </c>
      <c r="C346" s="175" t="s">
        <v>234</v>
      </c>
      <c r="D346" s="176" t="s">
        <v>235</v>
      </c>
      <c r="E346" s="402" t="s">
        <v>236</v>
      </c>
      <c r="F346" s="124">
        <v>113</v>
      </c>
      <c r="G346" s="326">
        <v>15</v>
      </c>
      <c r="H346" s="28">
        <v>2904</v>
      </c>
      <c r="I346" s="28">
        <f>H346*2</f>
        <v>5808</v>
      </c>
      <c r="J346" s="28">
        <f>K346*24*5</f>
        <v>17424</v>
      </c>
      <c r="K346" s="76">
        <f>H346*0.05</f>
        <v>145.20000000000002</v>
      </c>
      <c r="L346" s="76"/>
      <c r="M346" s="329">
        <v>35.46</v>
      </c>
      <c r="N346" s="330">
        <v>0</v>
      </c>
      <c r="O346" s="323">
        <v>0</v>
      </c>
      <c r="P346" s="323"/>
      <c r="Q346" s="28">
        <f>H346+K346-M346+N346-O346-P346+L346</f>
        <v>3013.74</v>
      </c>
      <c r="R346" s="327"/>
      <c r="T346" s="36" t="s">
        <v>217</v>
      </c>
    </row>
    <row r="347" spans="1:21" ht="20.25" customHeight="1" thickBot="1" x14ac:dyDescent="0.3">
      <c r="D347" s="452"/>
      <c r="E347" s="407"/>
      <c r="G347" s="403" t="s">
        <v>31</v>
      </c>
      <c r="H347" s="234">
        <f t="shared" ref="H347:Q347" si="41">SUM(H346:H346)</f>
        <v>2904</v>
      </c>
      <c r="I347" s="234">
        <f t="shared" si="41"/>
        <v>5808</v>
      </c>
      <c r="J347" s="234">
        <f t="shared" si="41"/>
        <v>17424</v>
      </c>
      <c r="K347" s="234">
        <f t="shared" si="41"/>
        <v>145.20000000000002</v>
      </c>
      <c r="L347" s="234">
        <f>SUM(L346:L346)</f>
        <v>0</v>
      </c>
      <c r="M347" s="234">
        <f t="shared" si="41"/>
        <v>35.46</v>
      </c>
      <c r="N347" s="234">
        <f t="shared" si="41"/>
        <v>0</v>
      </c>
      <c r="O347" s="234">
        <f t="shared" si="41"/>
        <v>0</v>
      </c>
      <c r="P347" s="234">
        <f t="shared" si="41"/>
        <v>0</v>
      </c>
      <c r="Q347" s="234">
        <f t="shared" si="41"/>
        <v>3013.74</v>
      </c>
      <c r="R347" s="432"/>
      <c r="S347" s="391"/>
    </row>
    <row r="348" spans="1:21" ht="20.25" customHeight="1" x14ac:dyDescent="0.25">
      <c r="C348" s="431"/>
      <c r="D348" s="452"/>
      <c r="E348" s="407"/>
      <c r="F348" s="116"/>
      <c r="G348" s="399"/>
      <c r="H348" s="224"/>
      <c r="I348" s="224"/>
      <c r="J348" s="224"/>
      <c r="K348" s="435"/>
      <c r="L348" s="435"/>
      <c r="M348" s="224"/>
      <c r="N348" s="225"/>
      <c r="O348" s="224"/>
      <c r="P348" s="224"/>
      <c r="Q348" s="390"/>
      <c r="R348" s="432"/>
      <c r="S348" s="391"/>
    </row>
    <row r="349" spans="1:21" ht="20.25" customHeight="1" x14ac:dyDescent="0.25">
      <c r="C349" s="431"/>
      <c r="D349" s="452"/>
      <c r="E349" s="407"/>
      <c r="F349" s="116"/>
      <c r="G349" s="399"/>
      <c r="H349" s="224"/>
      <c r="I349" s="224"/>
      <c r="J349" s="224"/>
      <c r="K349" s="435"/>
      <c r="L349" s="435"/>
      <c r="M349" s="224"/>
      <c r="N349" s="225"/>
      <c r="O349" s="224"/>
      <c r="P349" s="224"/>
      <c r="Q349" s="390"/>
      <c r="R349" s="432"/>
      <c r="S349" s="391"/>
    </row>
    <row r="350" spans="1:21" ht="15.75" x14ac:dyDescent="0.25">
      <c r="C350" s="398" t="s">
        <v>237</v>
      </c>
      <c r="D350" s="398"/>
      <c r="E350" s="398"/>
      <c r="F350" s="398"/>
      <c r="G350" s="398"/>
      <c r="H350" s="398"/>
      <c r="I350" s="398"/>
      <c r="J350" s="398"/>
      <c r="K350" s="398"/>
      <c r="L350" s="398"/>
      <c r="M350" s="398"/>
      <c r="N350" s="398"/>
      <c r="O350" s="398"/>
      <c r="P350" s="398"/>
      <c r="Q350" s="398"/>
      <c r="R350" s="398"/>
    </row>
    <row r="351" spans="1:21" x14ac:dyDescent="0.25">
      <c r="C351" s="12" t="str">
        <f>C321</f>
        <v>PERIODO DEL 16 AL 30 DE SEPTIEMBRE 2021</v>
      </c>
      <c r="D351" s="13"/>
      <c r="E351" s="6"/>
      <c r="F351" s="399"/>
      <c r="G351" s="400"/>
      <c r="H351" s="224"/>
      <c r="I351" s="224"/>
      <c r="J351" s="224"/>
      <c r="K351" s="225"/>
      <c r="L351" s="225"/>
      <c r="M351" s="224"/>
      <c r="N351" s="225"/>
      <c r="O351" s="224"/>
      <c r="P351" s="224"/>
      <c r="Q351" s="224"/>
      <c r="R351" s="400"/>
    </row>
    <row r="352" spans="1:21" ht="22.5" x14ac:dyDescent="0.25">
      <c r="C352" s="15" t="s">
        <v>7</v>
      </c>
      <c r="D352" s="15" t="s">
        <v>8</v>
      </c>
      <c r="E352" s="16" t="s">
        <v>9</v>
      </c>
      <c r="F352" s="15" t="s">
        <v>10</v>
      </c>
      <c r="G352" s="15" t="s">
        <v>11</v>
      </c>
      <c r="H352" s="15" t="s">
        <v>12</v>
      </c>
      <c r="I352" s="15"/>
      <c r="J352" s="15"/>
      <c r="K352" s="17" t="s">
        <v>13</v>
      </c>
      <c r="L352" s="18" t="s">
        <v>14</v>
      </c>
      <c r="M352" s="15" t="s">
        <v>15</v>
      </c>
      <c r="N352" s="19" t="s">
        <v>16</v>
      </c>
      <c r="O352" s="20" t="s">
        <v>17</v>
      </c>
      <c r="P352" s="20" t="s">
        <v>18</v>
      </c>
      <c r="Q352" s="21" t="s">
        <v>19</v>
      </c>
      <c r="R352" s="15" t="s">
        <v>20</v>
      </c>
    </row>
    <row r="353" spans="1:21" ht="18" x14ac:dyDescent="0.25">
      <c r="C353" s="175" t="s">
        <v>238</v>
      </c>
      <c r="D353" s="454"/>
      <c r="E353" s="402" t="s">
        <v>239</v>
      </c>
      <c r="F353" s="124">
        <v>113</v>
      </c>
      <c r="G353" s="197">
        <v>15</v>
      </c>
      <c r="H353" s="28">
        <v>4450.1000000000004</v>
      </c>
      <c r="I353" s="28">
        <f>H353*2</f>
        <v>8900.2000000000007</v>
      </c>
      <c r="J353" s="28">
        <f>K353*24</f>
        <v>5340.1200000000008</v>
      </c>
      <c r="K353" s="76">
        <f>H353*0.05</f>
        <v>222.50500000000002</v>
      </c>
      <c r="L353" s="76"/>
      <c r="M353" s="80">
        <v>349.02</v>
      </c>
      <c r="N353" s="81">
        <v>0</v>
      </c>
      <c r="O353" s="80">
        <v>0</v>
      </c>
      <c r="P353" s="80"/>
      <c r="Q353" s="28">
        <f>H353+K353-M353+N353-O353-P353+L353</f>
        <v>4323.5850000000009</v>
      </c>
      <c r="R353" s="401"/>
    </row>
    <row r="354" spans="1:21" ht="26.25" customHeight="1" x14ac:dyDescent="0.25">
      <c r="A354" s="32" t="s">
        <v>240</v>
      </c>
      <c r="C354" s="175" t="s">
        <v>241</v>
      </c>
      <c r="D354" s="454"/>
      <c r="E354" s="402" t="s">
        <v>242</v>
      </c>
      <c r="F354" s="124">
        <v>113</v>
      </c>
      <c r="G354" s="197">
        <v>15</v>
      </c>
      <c r="H354" s="28">
        <v>4120.91</v>
      </c>
      <c r="I354" s="28">
        <f>H354*2</f>
        <v>8241.82</v>
      </c>
      <c r="J354" s="28">
        <f>K354*24</f>
        <v>4945.0920000000006</v>
      </c>
      <c r="K354" s="76">
        <f>H354*0.05</f>
        <v>206.0455</v>
      </c>
      <c r="L354" s="76">
        <v>1200</v>
      </c>
      <c r="M354" s="80">
        <v>313.20999999999998</v>
      </c>
      <c r="N354" s="81">
        <v>0</v>
      </c>
      <c r="O354" s="80">
        <v>0</v>
      </c>
      <c r="P354" s="80"/>
      <c r="Q354" s="28">
        <f>H354+K354-M354+N354-O354-P354+L354</f>
        <v>5213.7455</v>
      </c>
      <c r="R354" s="401"/>
    </row>
    <row r="355" spans="1:21" ht="26.25" customHeight="1" x14ac:dyDescent="0.25">
      <c r="A355" s="32" t="s">
        <v>214</v>
      </c>
      <c r="C355" s="328" t="s">
        <v>243</v>
      </c>
      <c r="D355" s="325"/>
      <c r="E355" s="402" t="s">
        <v>242</v>
      </c>
      <c r="F355" s="124">
        <v>113</v>
      </c>
      <c r="G355" s="326">
        <v>15</v>
      </c>
      <c r="H355" s="28">
        <v>3142.53</v>
      </c>
      <c r="I355" s="28">
        <f>H355*2</f>
        <v>6285.06</v>
      </c>
      <c r="J355" s="28">
        <f>K355*24</f>
        <v>3772.7160000000003</v>
      </c>
      <c r="K355" s="76">
        <f>H355*0.05+0.07</f>
        <v>157.19650000000001</v>
      </c>
      <c r="L355" s="76"/>
      <c r="M355" s="80">
        <v>81.66</v>
      </c>
      <c r="N355" s="81">
        <v>0</v>
      </c>
      <c r="O355" s="80">
        <v>0</v>
      </c>
      <c r="P355" s="80"/>
      <c r="Q355" s="28">
        <f>H355+K355-M355+N355-O355-P355+L355+0.05</f>
        <v>3218.1165000000005</v>
      </c>
      <c r="R355" s="327"/>
      <c r="T355" s="36" t="s">
        <v>217</v>
      </c>
    </row>
    <row r="356" spans="1:21" ht="20.25" customHeight="1" thickBot="1" x14ac:dyDescent="0.3">
      <c r="C356" s="431"/>
      <c r="D356" s="452"/>
      <c r="E356" s="407"/>
      <c r="G356" s="403" t="s">
        <v>31</v>
      </c>
      <c r="H356" s="234">
        <f>SUM(H353:H355)</f>
        <v>11713.54</v>
      </c>
      <c r="I356" s="234">
        <f t="shared" ref="I356:Q356" si="42">SUM(I353:I355)</f>
        <v>23427.08</v>
      </c>
      <c r="J356" s="234">
        <f t="shared" si="42"/>
        <v>14057.928000000002</v>
      </c>
      <c r="K356" s="234">
        <f t="shared" si="42"/>
        <v>585.74700000000007</v>
      </c>
      <c r="L356" s="234">
        <f>SUM(L353:L355)</f>
        <v>1200</v>
      </c>
      <c r="M356" s="234">
        <f t="shared" si="42"/>
        <v>743.89</v>
      </c>
      <c r="N356" s="234">
        <f t="shared" si="42"/>
        <v>0</v>
      </c>
      <c r="O356" s="234">
        <f t="shared" si="42"/>
        <v>0</v>
      </c>
      <c r="P356" s="234">
        <f>SUM(P353:P355)</f>
        <v>0</v>
      </c>
      <c r="Q356" s="234">
        <f t="shared" si="42"/>
        <v>12755.447</v>
      </c>
      <c r="R356" s="432"/>
      <c r="S356" s="391"/>
    </row>
    <row r="357" spans="1:21" ht="20.25" customHeight="1" x14ac:dyDescent="0.25">
      <c r="C357" s="431"/>
      <c r="D357" s="452"/>
      <c r="E357" s="407"/>
      <c r="F357" s="116"/>
      <c r="G357" s="399"/>
      <c r="H357" s="224"/>
      <c r="I357" s="224"/>
      <c r="J357" s="224"/>
      <c r="K357" s="435"/>
      <c r="L357" s="435"/>
      <c r="M357" s="224"/>
      <c r="N357" s="225"/>
      <c r="O357" s="224"/>
      <c r="P357" s="224"/>
      <c r="Q357" s="390"/>
      <c r="R357" s="432"/>
      <c r="S357" s="391"/>
    </row>
    <row r="358" spans="1:21" ht="15.75" thickBot="1" x14ac:dyDescent="0.3">
      <c r="C358" s="90"/>
      <c r="F358" s="40"/>
      <c r="S358" s="391"/>
    </row>
    <row r="359" spans="1:21" ht="15.75" thickBot="1" x14ac:dyDescent="0.3">
      <c r="C359" s="90"/>
      <c r="E359" s="462" t="s">
        <v>244</v>
      </c>
      <c r="F359" s="463"/>
      <c r="G359" s="464">
        <v>73</v>
      </c>
      <c r="H359" s="53"/>
      <c r="I359" s="53"/>
      <c r="J359" s="53"/>
      <c r="K359" s="465"/>
      <c r="L359" s="465"/>
      <c r="M359" s="53"/>
      <c r="N359" s="465"/>
      <c r="O359" s="53"/>
      <c r="P359" s="53"/>
      <c r="Q359" s="466"/>
      <c r="R359" s="2"/>
      <c r="S359"/>
    </row>
    <row r="360" spans="1:21" s="55" customFormat="1" ht="15.75" thickBot="1" x14ac:dyDescent="0.3">
      <c r="B360"/>
      <c r="C360" s="90"/>
      <c r="D360"/>
      <c r="E360" s="467" t="s">
        <v>245</v>
      </c>
      <c r="F360" s="468"/>
      <c r="G360" s="468"/>
      <c r="H360" s="469">
        <f t="shared" ref="H360:Q360" si="43">+H347+H326+H318+H295+H284+H269+H261+H248+H241+H233+H200+H172+H146+H139+H133+H111+H104+H82+H71+H55+H49+H41+H34+H16+H356</f>
        <v>222283.32549999998</v>
      </c>
      <c r="I360" s="469">
        <f t="shared" si="43"/>
        <v>231720.01699999999</v>
      </c>
      <c r="J360" s="469">
        <f t="shared" si="43"/>
        <v>220050.97619999998</v>
      </c>
      <c r="K360" s="469">
        <f t="shared" si="43"/>
        <v>11114.236275000001</v>
      </c>
      <c r="L360" s="469">
        <f t="shared" si="43"/>
        <v>2462</v>
      </c>
      <c r="M360" s="469">
        <f t="shared" si="43"/>
        <v>9381.7999999999993</v>
      </c>
      <c r="N360" s="469">
        <f t="shared" si="43"/>
        <v>2098.4220000000005</v>
      </c>
      <c r="O360" s="469">
        <f t="shared" si="43"/>
        <v>0</v>
      </c>
      <c r="P360" s="469">
        <f t="shared" si="43"/>
        <v>1800</v>
      </c>
      <c r="Q360" s="469">
        <f t="shared" si="43"/>
        <v>226776.23377499997</v>
      </c>
      <c r="R360" s="2"/>
      <c r="S360"/>
      <c r="T360"/>
    </row>
    <row r="361" spans="1:21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 s="51"/>
      <c r="O361"/>
      <c r="P361"/>
      <c r="Q361"/>
      <c r="R361"/>
      <c r="S361" s="2"/>
      <c r="T361"/>
      <c r="U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ht="15.75" thickBot="1" x14ac:dyDescent="0.3">
      <c r="B364"/>
      <c r="C364" s="46"/>
      <c r="D364" s="162"/>
      <c r="E364" s="163"/>
      <c r="F364" s="470"/>
      <c r="G364"/>
      <c r="H364"/>
      <c r="I364" s="47"/>
      <c r="J364" s="47"/>
      <c r="K364" s="50"/>
      <c r="L364" s="50"/>
      <c r="M364" s="47"/>
      <c r="N364" s="51"/>
      <c r="O364"/>
      <c r="P364"/>
      <c r="Q364"/>
      <c r="R364"/>
      <c r="S364" s="2"/>
      <c r="T364"/>
      <c r="U364"/>
    </row>
    <row r="365" spans="1:21" s="2" customFormat="1" x14ac:dyDescent="0.25">
      <c r="A365"/>
      <c r="B365"/>
      <c r="C365" s="52" t="s">
        <v>32</v>
      </c>
      <c r="D365" s="52"/>
      <c r="E365" s="52"/>
      <c r="F365" s="52"/>
      <c r="G365" s="52"/>
      <c r="I365" s="53"/>
      <c r="J365" s="53"/>
      <c r="K365" s="54" t="s">
        <v>33</v>
      </c>
      <c r="L365" s="54"/>
      <c r="M365" s="54"/>
      <c r="N365"/>
      <c r="O365"/>
      <c r="P365"/>
      <c r="Q365" s="54" t="s">
        <v>34</v>
      </c>
      <c r="R365" s="54"/>
      <c r="T365"/>
      <c r="U365"/>
    </row>
    <row r="366" spans="1:21" s="55" customFormat="1" x14ac:dyDescent="0.25">
      <c r="B366"/>
      <c r="C366" s="52" t="s">
        <v>35</v>
      </c>
      <c r="D366" s="52"/>
      <c r="E366" s="52"/>
      <c r="F366" s="52"/>
      <c r="G366" s="52"/>
      <c r="H366" s="52" t="s">
        <v>36</v>
      </c>
      <c r="I366" s="52"/>
      <c r="J366" s="52"/>
      <c r="K366" s="52"/>
      <c r="L366" s="52"/>
      <c r="M366" s="52"/>
      <c r="N366" s="52"/>
      <c r="O366"/>
      <c r="P366"/>
      <c r="Q366" s="52" t="s">
        <v>37</v>
      </c>
      <c r="R366" s="52"/>
      <c r="S366" s="2"/>
      <c r="T366"/>
      <c r="U366"/>
    </row>
    <row r="367" spans="1:21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 s="51"/>
      <c r="O367"/>
      <c r="P367"/>
      <c r="Q367" s="440"/>
      <c r="R367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40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40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71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4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72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386"/>
      <c r="R373"/>
      <c r="S373" s="2"/>
      <c r="T373"/>
      <c r="U373"/>
    </row>
    <row r="374" spans="2:21" s="2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224"/>
      <c r="R374"/>
      <c r="T374"/>
      <c r="U374"/>
    </row>
    <row r="375" spans="2:21" s="2" customFormat="1" x14ac:dyDescent="0.25">
      <c r="B375"/>
      <c r="C375"/>
      <c r="D375"/>
      <c r="E375" s="91"/>
      <c r="F375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8" spans="2:21" s="2" customFormat="1" x14ac:dyDescent="0.25">
      <c r="B378"/>
      <c r="C378"/>
      <c r="D378"/>
      <c r="E378" s="91"/>
      <c r="F378"/>
      <c r="G378"/>
      <c r="H378"/>
      <c r="I378"/>
      <c r="J378"/>
      <c r="K378" s="51"/>
      <c r="L378" s="51"/>
      <c r="M378"/>
      <c r="N378" s="51"/>
      <c r="O378"/>
      <c r="P378"/>
      <c r="Q378" s="31"/>
      <c r="R378"/>
      <c r="T378"/>
      <c r="U378"/>
    </row>
  </sheetData>
  <mergeCells count="136">
    <mergeCell ref="C366:G366"/>
    <mergeCell ref="H366:N366"/>
    <mergeCell ref="Q366:R366"/>
    <mergeCell ref="C350:R350"/>
    <mergeCell ref="E359:F359"/>
    <mergeCell ref="E360:G360"/>
    <mergeCell ref="C365:G365"/>
    <mergeCell ref="K365:M365"/>
    <mergeCell ref="Q365:R365"/>
    <mergeCell ref="C333:G333"/>
    <mergeCell ref="H333:N333"/>
    <mergeCell ref="Q333:R333"/>
    <mergeCell ref="C340:R340"/>
    <mergeCell ref="C341:R341"/>
    <mergeCell ref="C343:R343"/>
    <mergeCell ref="C307:R307"/>
    <mergeCell ref="C308:R308"/>
    <mergeCell ref="C310:R310"/>
    <mergeCell ref="C320:R320"/>
    <mergeCell ref="C332:G332"/>
    <mergeCell ref="K332:M332"/>
    <mergeCell ref="Q332:R332"/>
    <mergeCell ref="C291:R291"/>
    <mergeCell ref="R297:R298"/>
    <mergeCell ref="C305:G305"/>
    <mergeCell ref="K305:M305"/>
    <mergeCell ref="Q305:R305"/>
    <mergeCell ref="C306:G306"/>
    <mergeCell ref="H306:N306"/>
    <mergeCell ref="Q306:R306"/>
    <mergeCell ref="C274:G274"/>
    <mergeCell ref="H274:N274"/>
    <mergeCell ref="Q274:R274"/>
    <mergeCell ref="C276:R276"/>
    <mergeCell ref="C277:R277"/>
    <mergeCell ref="C279:R279"/>
    <mergeCell ref="C257:R257"/>
    <mergeCell ref="C264:Q264"/>
    <mergeCell ref="R265:R266"/>
    <mergeCell ref="C273:G273"/>
    <mergeCell ref="K273:M273"/>
    <mergeCell ref="Q273:R273"/>
    <mergeCell ref="C252:G252"/>
    <mergeCell ref="H252:N252"/>
    <mergeCell ref="Q252:R252"/>
    <mergeCell ref="C253:R253"/>
    <mergeCell ref="C254:R254"/>
    <mergeCell ref="E255:Q255"/>
    <mergeCell ref="R227:R228"/>
    <mergeCell ref="C236:R236"/>
    <mergeCell ref="C243:R243"/>
    <mergeCell ref="C251:G251"/>
    <mergeCell ref="K251:M251"/>
    <mergeCell ref="Q251:R251"/>
    <mergeCell ref="C206:G206"/>
    <mergeCell ref="H206:N206"/>
    <mergeCell ref="Q206:R206"/>
    <mergeCell ref="B223:R223"/>
    <mergeCell ref="C224:R224"/>
    <mergeCell ref="C226:Q226"/>
    <mergeCell ref="C187:R187"/>
    <mergeCell ref="C188:R188"/>
    <mergeCell ref="C191:Q191"/>
    <mergeCell ref="C193:R193"/>
    <mergeCell ref="C205:G205"/>
    <mergeCell ref="K205:M205"/>
    <mergeCell ref="Q205:R205"/>
    <mergeCell ref="R160:R161"/>
    <mergeCell ref="C176:G176"/>
    <mergeCell ref="K176:M176"/>
    <mergeCell ref="Q176:R176"/>
    <mergeCell ref="C177:G177"/>
    <mergeCell ref="H177:N177"/>
    <mergeCell ref="Q177:R177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2:G122"/>
    <mergeCell ref="H122:N122"/>
    <mergeCell ref="Q122:R122"/>
    <mergeCell ref="C124:R124"/>
    <mergeCell ref="C125:R125"/>
    <mergeCell ref="C127:O127"/>
    <mergeCell ref="R127:R128"/>
    <mergeCell ref="C94:R94"/>
    <mergeCell ref="C95:R95"/>
    <mergeCell ref="C97:Q97"/>
    <mergeCell ref="R97:R98"/>
    <mergeCell ref="C106:Q106"/>
    <mergeCell ref="C121:G121"/>
    <mergeCell ref="K121:M121"/>
    <mergeCell ref="Q121:R121"/>
    <mergeCell ref="C73:Q73"/>
    <mergeCell ref="C88:G88"/>
    <mergeCell ref="K88:M88"/>
    <mergeCell ref="Q88:R88"/>
    <mergeCell ref="C89:G89"/>
    <mergeCell ref="H89:N89"/>
    <mergeCell ref="Q89:R89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3" max="16383" man="1"/>
    <brk id="155" max="16383" man="1"/>
    <brk id="186" max="16383" man="1"/>
    <brk id="252" max="16383" man="1"/>
    <brk id="275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SEP</vt:lpstr>
      <vt:lpstr>'2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2021-09-24T23:30:18Z</dcterms:created>
  <dcterms:modified xsi:type="dcterms:W3CDTF">2021-09-24T23:30:34Z</dcterms:modified>
</cp:coreProperties>
</file>