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3A364F53-7529-4477-AC2D-F1584CED7DFC}" xr6:coauthVersionLast="47" xr6:coauthVersionMax="47" xr10:uidLastSave="{00000000-0000-0000-0000-000000000000}"/>
  <bookViews>
    <workbookView xWindow="-120" yWindow="-120" windowWidth="20730" windowHeight="11160" xr2:uid="{6DF75BB1-4255-4BE2-B2AC-4B2237789C7D}"/>
  </bookViews>
  <sheets>
    <sheet name="2 AGO " sheetId="1" r:id="rId1"/>
  </sheets>
  <externalReferences>
    <externalReference r:id="rId2"/>
  </externalReferences>
  <definedNames>
    <definedName name="_xlnm.Print_Area" localSheetId="0">'2 AGO 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6" i="1" l="1"/>
  <c r="Q352" i="1"/>
  <c r="P352" i="1"/>
  <c r="O352" i="1"/>
  <c r="M352" i="1"/>
  <c r="L352" i="1"/>
  <c r="H352" i="1"/>
  <c r="K351" i="1"/>
  <c r="R351" i="1" s="1"/>
  <c r="I351" i="1"/>
  <c r="R350" i="1"/>
  <c r="K350" i="1"/>
  <c r="J350" i="1" s="1"/>
  <c r="I350" i="1"/>
  <c r="K349" i="1"/>
  <c r="K352" i="1" s="1"/>
  <c r="I349" i="1"/>
  <c r="I352" i="1" s="1"/>
  <c r="Q343" i="1"/>
  <c r="P343" i="1"/>
  <c r="P356" i="1" s="1"/>
  <c r="O343" i="1"/>
  <c r="O356" i="1" s="1"/>
  <c r="M343" i="1"/>
  <c r="M356" i="1" s="1"/>
  <c r="L343" i="1"/>
  <c r="H343" i="1"/>
  <c r="K342" i="1"/>
  <c r="K343" i="1" s="1"/>
  <c r="J342" i="1"/>
  <c r="J343" i="1" s="1"/>
  <c r="I342" i="1"/>
  <c r="I343" i="1" s="1"/>
  <c r="Q325" i="1"/>
  <c r="P325" i="1"/>
  <c r="O325" i="1"/>
  <c r="M325" i="1"/>
  <c r="L325" i="1"/>
  <c r="K325" i="1"/>
  <c r="H325" i="1"/>
  <c r="K323" i="1"/>
  <c r="R323" i="1" s="1"/>
  <c r="J323" i="1"/>
  <c r="J325" i="1" s="1"/>
  <c r="I323" i="1"/>
  <c r="I325" i="1" s="1"/>
  <c r="R322" i="1"/>
  <c r="R325" i="1" s="1"/>
  <c r="K322" i="1"/>
  <c r="Q317" i="1"/>
  <c r="P317" i="1"/>
  <c r="O317" i="1"/>
  <c r="M317" i="1"/>
  <c r="L317" i="1"/>
  <c r="H317" i="1"/>
  <c r="K316" i="1"/>
  <c r="R316" i="1" s="1"/>
  <c r="J316" i="1"/>
  <c r="I316" i="1"/>
  <c r="K315" i="1"/>
  <c r="R315" i="1" s="1"/>
  <c r="K314" i="1"/>
  <c r="R314" i="1" s="1"/>
  <c r="J314" i="1"/>
  <c r="I314" i="1"/>
  <c r="K313" i="1"/>
  <c r="J313" i="1" s="1"/>
  <c r="I313" i="1"/>
  <c r="K312" i="1"/>
  <c r="R312" i="1" s="1"/>
  <c r="J312" i="1"/>
  <c r="I312" i="1"/>
  <c r="K311" i="1"/>
  <c r="J311" i="1" s="1"/>
  <c r="I311" i="1"/>
  <c r="K310" i="1"/>
  <c r="R310" i="1" s="1"/>
  <c r="J310" i="1"/>
  <c r="I310" i="1"/>
  <c r="K309" i="1"/>
  <c r="K317" i="1" s="1"/>
  <c r="I309" i="1"/>
  <c r="I317" i="1" s="1"/>
  <c r="Q291" i="1"/>
  <c r="P291" i="1"/>
  <c r="O291" i="1"/>
  <c r="M291" i="1"/>
  <c r="L291" i="1"/>
  <c r="J291" i="1"/>
  <c r="I291" i="1"/>
  <c r="H291" i="1"/>
  <c r="K290" i="1"/>
  <c r="K291" i="1" s="1"/>
  <c r="Q280" i="1"/>
  <c r="P280" i="1"/>
  <c r="O280" i="1"/>
  <c r="M280" i="1"/>
  <c r="L280" i="1"/>
  <c r="H280" i="1"/>
  <c r="H279" i="1"/>
  <c r="K278" i="1"/>
  <c r="R278" i="1" s="1"/>
  <c r="I278" i="1"/>
  <c r="I280" i="1" s="1"/>
  <c r="Q265" i="1"/>
  <c r="P265" i="1"/>
  <c r="O265" i="1"/>
  <c r="M265" i="1"/>
  <c r="L265" i="1"/>
  <c r="J265" i="1"/>
  <c r="I265" i="1"/>
  <c r="H264" i="1"/>
  <c r="H265" i="1" s="1"/>
  <c r="Q257" i="1"/>
  <c r="P257" i="1"/>
  <c r="O257" i="1"/>
  <c r="M257" i="1"/>
  <c r="L257" i="1"/>
  <c r="K257" i="1"/>
  <c r="J257" i="1"/>
  <c r="I257" i="1"/>
  <c r="H257" i="1"/>
  <c r="K256" i="1"/>
  <c r="R256" i="1" s="1"/>
  <c r="R257" i="1" s="1"/>
  <c r="Q244" i="1"/>
  <c r="P244" i="1"/>
  <c r="O244" i="1"/>
  <c r="M244" i="1"/>
  <c r="L244" i="1"/>
  <c r="J244" i="1"/>
  <c r="I244" i="1"/>
  <c r="H244" i="1"/>
  <c r="H242" i="1"/>
  <c r="K242" i="1" s="1"/>
  <c r="Q237" i="1"/>
  <c r="P237" i="1"/>
  <c r="O237" i="1"/>
  <c r="M237" i="1"/>
  <c r="L237" i="1"/>
  <c r="J237" i="1"/>
  <c r="I237" i="1"/>
  <c r="K236" i="1"/>
  <c r="R236" i="1" s="1"/>
  <c r="H235" i="1"/>
  <c r="K235" i="1" s="1"/>
  <c r="Q229" i="1"/>
  <c r="P229" i="1"/>
  <c r="O229" i="1"/>
  <c r="M229" i="1"/>
  <c r="L229" i="1"/>
  <c r="K228" i="1"/>
  <c r="J228" i="1" s="1"/>
  <c r="H228" i="1"/>
  <c r="I228" i="1" s="1"/>
  <c r="K227" i="1"/>
  <c r="R227" i="1" s="1"/>
  <c r="J227" i="1"/>
  <c r="J229" i="1" s="1"/>
  <c r="I227" i="1"/>
  <c r="K226" i="1"/>
  <c r="K229" i="1" s="1"/>
  <c r="Q203" i="1"/>
  <c r="P203" i="1"/>
  <c r="O203" i="1"/>
  <c r="M203" i="1"/>
  <c r="L203" i="1"/>
  <c r="K202" i="1"/>
  <c r="R202" i="1" s="1"/>
  <c r="J202" i="1"/>
  <c r="I202" i="1"/>
  <c r="R201" i="1"/>
  <c r="K201" i="1"/>
  <c r="J201" i="1"/>
  <c r="I201" i="1"/>
  <c r="H200" i="1"/>
  <c r="K199" i="1"/>
  <c r="J199" i="1" s="1"/>
  <c r="I199" i="1"/>
  <c r="H199" i="1"/>
  <c r="H203" i="1" s="1"/>
  <c r="R198" i="1"/>
  <c r="J198" i="1"/>
  <c r="I198" i="1"/>
  <c r="I203" i="1" s="1"/>
  <c r="Q175" i="1"/>
  <c r="P175" i="1"/>
  <c r="O175" i="1"/>
  <c r="M175" i="1"/>
  <c r="H174" i="1"/>
  <c r="K174" i="1" s="1"/>
  <c r="K173" i="1"/>
  <c r="J173" i="1"/>
  <c r="H173" i="1"/>
  <c r="I173" i="1" s="1"/>
  <c r="K172" i="1"/>
  <c r="R172" i="1" s="1"/>
  <c r="J172" i="1"/>
  <c r="K171" i="1"/>
  <c r="R171" i="1" s="1"/>
  <c r="J171" i="1"/>
  <c r="H171" i="1"/>
  <c r="R170" i="1"/>
  <c r="L170" i="1"/>
  <c r="K170" i="1"/>
  <c r="J170" i="1"/>
  <c r="I170" i="1"/>
  <c r="L169" i="1"/>
  <c r="L175" i="1" s="1"/>
  <c r="H169" i="1"/>
  <c r="H175" i="1" s="1"/>
  <c r="K168" i="1"/>
  <c r="R168" i="1" s="1"/>
  <c r="J168" i="1"/>
  <c r="I168" i="1"/>
  <c r="K167" i="1"/>
  <c r="R167" i="1" s="1"/>
  <c r="I167" i="1"/>
  <c r="K166" i="1"/>
  <c r="R166" i="1" s="1"/>
  <c r="J166" i="1"/>
  <c r="I166" i="1"/>
  <c r="K165" i="1"/>
  <c r="R165" i="1" s="1"/>
  <c r="I165" i="1"/>
  <c r="Q148" i="1"/>
  <c r="P148" i="1"/>
  <c r="O148" i="1"/>
  <c r="M148" i="1"/>
  <c r="L148" i="1"/>
  <c r="I148" i="1"/>
  <c r="H148" i="1"/>
  <c r="R146" i="1"/>
  <c r="R148" i="1" s="1"/>
  <c r="K146" i="1"/>
  <c r="K148" i="1" s="1"/>
  <c r="J146" i="1"/>
  <c r="J148" i="1" s="1"/>
  <c r="I146" i="1"/>
  <c r="Q141" i="1"/>
  <c r="P141" i="1"/>
  <c r="O141" i="1"/>
  <c r="M141" i="1"/>
  <c r="L141" i="1"/>
  <c r="J141" i="1"/>
  <c r="I141" i="1"/>
  <c r="H141" i="1"/>
  <c r="K140" i="1"/>
  <c r="K141" i="1" s="1"/>
  <c r="Q135" i="1"/>
  <c r="P135" i="1"/>
  <c r="O135" i="1"/>
  <c r="M135" i="1"/>
  <c r="L135" i="1"/>
  <c r="K135" i="1"/>
  <c r="J135" i="1"/>
  <c r="I135" i="1"/>
  <c r="H135" i="1"/>
  <c r="K134" i="1"/>
  <c r="R134" i="1" s="1"/>
  <c r="K133" i="1"/>
  <c r="R133" i="1" s="1"/>
  <c r="R132" i="1"/>
  <c r="K131" i="1"/>
  <c r="R131" i="1" s="1"/>
  <c r="Q117" i="1"/>
  <c r="P117" i="1"/>
  <c r="O117" i="1"/>
  <c r="M117" i="1"/>
  <c r="L117" i="1"/>
  <c r="J117" i="1"/>
  <c r="I117" i="1"/>
  <c r="H117" i="1"/>
  <c r="K116" i="1"/>
  <c r="K117" i="1" s="1"/>
  <c r="Q109" i="1"/>
  <c r="P109" i="1"/>
  <c r="O109" i="1"/>
  <c r="M109" i="1"/>
  <c r="L109" i="1"/>
  <c r="H108" i="1"/>
  <c r="K107" i="1"/>
  <c r="J107" i="1"/>
  <c r="J109" i="1" s="1"/>
  <c r="H107" i="1"/>
  <c r="I107" i="1" s="1"/>
  <c r="I109" i="1" s="1"/>
  <c r="Q102" i="1"/>
  <c r="P102" i="1"/>
  <c r="O102" i="1"/>
  <c r="M102" i="1"/>
  <c r="L102" i="1"/>
  <c r="K101" i="1"/>
  <c r="R101" i="1" s="1"/>
  <c r="J101" i="1"/>
  <c r="I101" i="1"/>
  <c r="H100" i="1"/>
  <c r="K99" i="1"/>
  <c r="J99" i="1" s="1"/>
  <c r="I99" i="1"/>
  <c r="K98" i="1"/>
  <c r="R98" i="1" s="1"/>
  <c r="J98" i="1"/>
  <c r="I98" i="1"/>
  <c r="Q82" i="1"/>
  <c r="P82" i="1"/>
  <c r="O82" i="1"/>
  <c r="M82" i="1"/>
  <c r="L82" i="1"/>
  <c r="R81" i="1"/>
  <c r="K81" i="1"/>
  <c r="H80" i="1"/>
  <c r="H82" i="1" s="1"/>
  <c r="K79" i="1"/>
  <c r="R79" i="1" s="1"/>
  <c r="I79" i="1"/>
  <c r="K78" i="1"/>
  <c r="R78" i="1" s="1"/>
  <c r="J78" i="1"/>
  <c r="I78" i="1"/>
  <c r="K77" i="1"/>
  <c r="R77" i="1" s="1"/>
  <c r="K76" i="1"/>
  <c r="R76" i="1" s="1"/>
  <c r="J76" i="1"/>
  <c r="I76" i="1"/>
  <c r="P71" i="1"/>
  <c r="O71" i="1"/>
  <c r="M71" i="1"/>
  <c r="L71" i="1"/>
  <c r="I71" i="1"/>
  <c r="H71" i="1"/>
  <c r="R70" i="1"/>
  <c r="K70" i="1"/>
  <c r="K69" i="1"/>
  <c r="R69" i="1" s="1"/>
  <c r="K68" i="1"/>
  <c r="K71" i="1" s="1"/>
  <c r="J68" i="1"/>
  <c r="I68" i="1"/>
  <c r="R67" i="1"/>
  <c r="Q67" i="1"/>
  <c r="Q71" i="1" s="1"/>
  <c r="K67" i="1"/>
  <c r="J67" i="1" s="1"/>
  <c r="J71" i="1" s="1"/>
  <c r="I67" i="1"/>
  <c r="Q55" i="1"/>
  <c r="P55" i="1"/>
  <c r="O55" i="1"/>
  <c r="M55" i="1"/>
  <c r="L55" i="1"/>
  <c r="R54" i="1"/>
  <c r="K54" i="1"/>
  <c r="H53" i="1"/>
  <c r="H55" i="1" s="1"/>
  <c r="Q49" i="1"/>
  <c r="P49" i="1"/>
  <c r="O49" i="1"/>
  <c r="M49" i="1"/>
  <c r="L49" i="1"/>
  <c r="K49" i="1"/>
  <c r="H49" i="1"/>
  <c r="K48" i="1"/>
  <c r="R48" i="1" s="1"/>
  <c r="J48" i="1"/>
  <c r="I48" i="1"/>
  <c r="I49" i="1" s="1"/>
  <c r="R47" i="1"/>
  <c r="K47" i="1"/>
  <c r="R46" i="1"/>
  <c r="K46" i="1"/>
  <c r="J46" i="1" s="1"/>
  <c r="I46" i="1"/>
  <c r="K45" i="1"/>
  <c r="R45" i="1" s="1"/>
  <c r="R49" i="1" s="1"/>
  <c r="J45" i="1"/>
  <c r="J49" i="1" s="1"/>
  <c r="I45" i="1"/>
  <c r="Q41" i="1"/>
  <c r="P41" i="1"/>
  <c r="O41" i="1"/>
  <c r="M41" i="1"/>
  <c r="L41" i="1"/>
  <c r="H40" i="1"/>
  <c r="H41" i="1" s="1"/>
  <c r="R39" i="1"/>
  <c r="K39" i="1"/>
  <c r="J39" i="1"/>
  <c r="I39" i="1"/>
  <c r="Q34" i="1"/>
  <c r="P34" i="1"/>
  <c r="O34" i="1"/>
  <c r="M34" i="1"/>
  <c r="L34" i="1"/>
  <c r="H34" i="1"/>
  <c r="K33" i="1"/>
  <c r="R33" i="1" s="1"/>
  <c r="J33" i="1"/>
  <c r="I33" i="1"/>
  <c r="K32" i="1"/>
  <c r="R32" i="1" s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R15" i="1" s="1"/>
  <c r="J15" i="1"/>
  <c r="I15" i="1"/>
  <c r="R14" i="1"/>
  <c r="K14" i="1"/>
  <c r="J14" i="1" s="1"/>
  <c r="I14" i="1"/>
  <c r="K13" i="1"/>
  <c r="R13" i="1" s="1"/>
  <c r="J13" i="1"/>
  <c r="I13" i="1"/>
  <c r="R12" i="1"/>
  <c r="K12" i="1"/>
  <c r="J12" i="1" s="1"/>
  <c r="I12" i="1"/>
  <c r="K11" i="1"/>
  <c r="R11" i="1" s="1"/>
  <c r="J11" i="1"/>
  <c r="I11" i="1"/>
  <c r="R10" i="1"/>
  <c r="K10" i="1"/>
  <c r="J10" i="1" s="1"/>
  <c r="I10" i="1"/>
  <c r="K9" i="1"/>
  <c r="R9" i="1" s="1"/>
  <c r="J9" i="1"/>
  <c r="I9" i="1"/>
  <c r="R8" i="1"/>
  <c r="K8" i="1"/>
  <c r="J8" i="1" s="1"/>
  <c r="I8" i="1"/>
  <c r="K7" i="1"/>
  <c r="K16" i="1" s="1"/>
  <c r="J7" i="1"/>
  <c r="I7" i="1"/>
  <c r="C129" i="1" l="1"/>
  <c r="C138" i="1" s="1"/>
  <c r="C144" i="1" s="1"/>
  <c r="C163" i="1" s="1"/>
  <c r="C196" i="1" s="1"/>
  <c r="C224" i="1" s="1"/>
  <c r="C114" i="1"/>
  <c r="R135" i="1"/>
  <c r="J203" i="1"/>
  <c r="J102" i="1"/>
  <c r="R108" i="1"/>
  <c r="R174" i="1"/>
  <c r="J174" i="1"/>
  <c r="R34" i="1"/>
  <c r="Q356" i="1"/>
  <c r="I229" i="1"/>
  <c r="I356" i="1" s="1"/>
  <c r="L356" i="1"/>
  <c r="K237" i="1"/>
  <c r="R235" i="1"/>
  <c r="R237" i="1" s="1"/>
  <c r="K244" i="1"/>
  <c r="R242" i="1"/>
  <c r="R244" i="1" s="1"/>
  <c r="J278" i="1"/>
  <c r="J280" i="1" s="1"/>
  <c r="J349" i="1"/>
  <c r="J351" i="1"/>
  <c r="I53" i="1"/>
  <c r="I55" i="1" s="1"/>
  <c r="I80" i="1"/>
  <c r="I82" i="1" s="1"/>
  <c r="R99" i="1"/>
  <c r="R140" i="1"/>
  <c r="R141" i="1" s="1"/>
  <c r="R199" i="1"/>
  <c r="R226" i="1"/>
  <c r="R309" i="1"/>
  <c r="R317" i="1" s="1"/>
  <c r="R311" i="1"/>
  <c r="R313" i="1"/>
  <c r="R7" i="1"/>
  <c r="R16" i="1" s="1"/>
  <c r="I40" i="1"/>
  <c r="R68" i="1"/>
  <c r="R71" i="1" s="1"/>
  <c r="R107" i="1"/>
  <c r="R116" i="1"/>
  <c r="R117" i="1" s="1"/>
  <c r="R173" i="1"/>
  <c r="R228" i="1"/>
  <c r="K264" i="1"/>
  <c r="K265" i="1" s="1"/>
  <c r="R290" i="1"/>
  <c r="R291" i="1" s="1"/>
  <c r="R349" i="1"/>
  <c r="R352" i="1" s="1"/>
  <c r="K53" i="1"/>
  <c r="R53" i="1" s="1"/>
  <c r="R55" i="1" s="1"/>
  <c r="K80" i="1"/>
  <c r="J80" i="1" s="1"/>
  <c r="I100" i="1"/>
  <c r="I102" i="1" s="1"/>
  <c r="H102" i="1"/>
  <c r="K200" i="1"/>
  <c r="K203" i="1" s="1"/>
  <c r="H229" i="1"/>
  <c r="H237" i="1"/>
  <c r="H356" i="1" s="1"/>
  <c r="R342" i="1"/>
  <c r="R343" i="1" s="1"/>
  <c r="K40" i="1"/>
  <c r="J40" i="1" s="1"/>
  <c r="K108" i="1"/>
  <c r="K109" i="1" s="1"/>
  <c r="K279" i="1"/>
  <c r="K280" i="1" s="1"/>
  <c r="J32" i="1"/>
  <c r="K34" i="1"/>
  <c r="J79" i="1"/>
  <c r="J82" i="1" s="1"/>
  <c r="K100" i="1"/>
  <c r="J100" i="1" s="1"/>
  <c r="J165" i="1"/>
  <c r="J167" i="1"/>
  <c r="I169" i="1"/>
  <c r="I175" i="1" s="1"/>
  <c r="K102" i="1"/>
  <c r="H109" i="1"/>
  <c r="K169" i="1"/>
  <c r="K175" i="1" s="1"/>
  <c r="J309" i="1"/>
  <c r="J317" i="1" s="1"/>
  <c r="R102" i="1" l="1"/>
  <c r="C233" i="1"/>
  <c r="C254" i="1"/>
  <c r="R80" i="1"/>
  <c r="R82" i="1" s="1"/>
  <c r="R279" i="1"/>
  <c r="R280" i="1" s="1"/>
  <c r="R109" i="1"/>
  <c r="J352" i="1"/>
  <c r="R200" i="1"/>
  <c r="R264" i="1"/>
  <c r="R265" i="1" s="1"/>
  <c r="K82" i="1"/>
  <c r="K356" i="1" s="1"/>
  <c r="R229" i="1"/>
  <c r="R100" i="1"/>
  <c r="J169" i="1"/>
  <c r="J175" i="1" s="1"/>
  <c r="J356" i="1" s="1"/>
  <c r="R169" i="1"/>
  <c r="R175" i="1" s="1"/>
  <c r="R40" i="1"/>
  <c r="R41" i="1" s="1"/>
  <c r="K55" i="1"/>
  <c r="J53" i="1"/>
  <c r="J55" i="1" s="1"/>
  <c r="R203" i="1"/>
  <c r="R356" i="1" s="1"/>
  <c r="K41" i="1"/>
  <c r="C240" i="1" l="1"/>
  <c r="C262" i="1"/>
  <c r="C276" i="1" s="1"/>
  <c r="C307" i="1" l="1"/>
  <c r="C320" i="1" s="1"/>
  <c r="C288" i="1"/>
  <c r="C340" i="1" l="1"/>
  <c r="C347" i="1"/>
</calcChain>
</file>

<file path=xl/sharedStrings.xml><?xml version="1.0" encoding="utf-8"?>
<sst xmlns="http://schemas.openxmlformats.org/spreadsheetml/2006/main" count="818" uniqueCount="266">
  <si>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</si>
  <si>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</si>
  <si>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</si>
  <si>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</si>
  <si>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</si>
  <si>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</si>
  <si>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AGOSTO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</si>
  <si>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</si>
  <si>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</si>
  <si>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</si>
  <si>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</si>
  <si>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</si>
  <si>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</si>
  <si>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</si>
  <si>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</si>
  <si>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</si>
  <si>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</si>
  <si>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</si>
  <si>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</si>
  <si>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</si>
  <si>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</si>
  <si>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</si>
  <si>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</si>
  <si>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</si>
  <si>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</si>
  <si>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</si>
  <si>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</si>
  <si>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</si>
  <si>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</si>
  <si>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</si>
  <si>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</si>
  <si>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</si>
  <si>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</si>
  <si>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</si>
  <si>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</si>
  <si>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</si>
  <si>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</si>
  <si>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</si>
  <si>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</si>
  <si>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</si>
  <si>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</si>
  <si>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</si>
  <si>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</si>
  <si>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</si>
  <si>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</si>
  <si>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</si>
  <si>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</si>
  <si>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</si>
  <si>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</si>
  <si>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</si>
  <si>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</si>
  <si>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</si>
  <si>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</si>
  <si>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</si>
  <si>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</si>
  <si>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</si>
  <si>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</si>
  <si>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</si>
  <si>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</si>
  <si>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</si>
  <si>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</si>
  <si>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</si>
  <si>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</si>
  <si>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</si>
  <si>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</si>
  <si>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</si>
  <si>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</si>
  <si>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</si>
  <si>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</si>
  <si>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</si>
  <si>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</si>
  <si>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</si>
  <si>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</si>
  <si>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</si>
  <si>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</si>
  <si>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</si>
  <si>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</si>
  <si>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</si>
  <si>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</si>
  <si>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</si>
  <si>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</si>
  <si>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</si>
  <si>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</si>
  <si>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</si>
  <si>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</si>
  <si>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</si>
  <si>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</si>
  <si>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</si>
  <si>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</si>
  <si>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</si>
  <si>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</si>
  <si>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</si>
  <si>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</si>
  <si>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</si>
  <si>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</si>
  <si>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</si>
  <si>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</si>
  <si>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</si>
  <si>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</si>
  <si>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</si>
  <si>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</si>
  <si>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</si>
  <si>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</si>
  <si>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</si>
  <si>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</si>
  <si>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</si>
  <si>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</si>
  <si>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</si>
  <si>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</si>
  <si>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</si>
  <si>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</si>
  <si>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</si>
  <si>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</si>
  <si>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</si>
  <si>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</si>
  <si>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</si>
  <si>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</si>
  <si>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</si>
  <si>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</si>
  <si>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</si>
  <si>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</si>
  <si>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</si>
  <si>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</si>
  <si>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</si>
  <si>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</si>
  <si>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</si>
  <si>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</si>
  <si>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</si>
  <si>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</si>
  <si>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</si>
  <si>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</si>
  <si>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</si>
  <si>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</si>
  <si>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</si>
  <si>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</si>
  <si>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</si>
  <si>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</si>
  <si>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</si>
  <si>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</si>
  <si>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</si>
  <si>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</si>
  <si>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</si>
  <si>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</si>
  <si>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</si>
  <si>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</si>
  <si>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</si>
  <si>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</si>
  <si>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</si>
  <si>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</si>
  <si>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</si>
  <si>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</si>
  <si>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</si>
  <si>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</si>
  <si>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</si>
  <si>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</si>
  <si>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</si>
  <si>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</si>
  <si>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</si>
  <si>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</si>
  <si>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</si>
  <si>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</si>
  <si>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</si>
  <si>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</si>
  <si>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</si>
  <si>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</si>
  <si>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</si>
  <si>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</si>
  <si>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</si>
  <si>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</si>
  <si>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</si>
  <si>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</si>
  <si>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</si>
  <si>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</si>
  <si>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</si>
  <si>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LICENCIA SIN GOCE DE SUELDO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</si>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</sst>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436B721B-D6E4-468C-8A43-876220D90BE1}"/>
    <cellStyle name="Millares 4" xfId="7" xr:uid="{860011DC-2FBF-4F0A-8465-BD40F7A3BC88}"/>
    <cellStyle name="Millares 5" xfId="11" xr:uid="{68B533A6-1FC7-42D4-AEE3-31E45737A3C9}"/>
    <cellStyle name="Millares 6" xfId="17" xr:uid="{A73D9BB1-3FD5-4123-ACAE-C1F282136C0D}"/>
    <cellStyle name="Moneda" xfId="1" builtinId="4"/>
    <cellStyle name="Moneda 10" xfId="8" xr:uid="{09CE60C0-6F5E-49A2-893E-69336529BC6E}"/>
    <cellStyle name="Moneda 11" xfId="15" xr:uid="{EA1B03D5-6774-421C-B4F1-31C12B13206E}"/>
    <cellStyle name="Moneda 12" xfId="21" xr:uid="{B3C554CB-696B-4BA3-96B3-86BBF7783A30}"/>
    <cellStyle name="Moneda 13" xfId="16" xr:uid="{F431B9D0-72A7-4BAB-A2A1-AB894361BC9C}"/>
    <cellStyle name="Moneda 14" xfId="29" xr:uid="{9DD819F3-E828-4C6E-B997-2B6438890AEE}"/>
    <cellStyle name="Moneda 15" xfId="30" xr:uid="{6A05B2FE-4906-46B4-89BA-877571AA10CD}"/>
    <cellStyle name="Moneda 16" xfId="36" xr:uid="{7D301199-F0AA-4137-8229-3F5FC5D3275D}"/>
    <cellStyle name="Moneda 17" xfId="25" xr:uid="{FF37D2A3-E340-443D-A58B-038CD19622A4}"/>
    <cellStyle name="Moneda 18" xfId="35" xr:uid="{14C799E8-BD0F-4A0D-A056-FC06791DBA19}"/>
    <cellStyle name="Moneda 19" xfId="31" xr:uid="{89FBFDAC-D27E-4873-865E-E295DB746587}"/>
    <cellStyle name="Moneda 2" xfId="3" xr:uid="{30399A8A-ECCE-4588-84C5-EB6B10668103}"/>
    <cellStyle name="Moneda 4" xfId="6" xr:uid="{7351C496-BA73-4E80-B877-51E98DD21913}"/>
    <cellStyle name="Moneda 5" xfId="9" xr:uid="{3937C8BD-0649-4BCD-A256-FBAEA7F32C9A}"/>
    <cellStyle name="Moneda 6" xfId="13" xr:uid="{8880D6AD-8ABA-4F13-8856-A2DCE114321A}"/>
    <cellStyle name="Moneda 8" xfId="20" xr:uid="{12CFA30B-9C13-460F-BAFF-78A91ADCB090}"/>
    <cellStyle name="Moneda 9" xfId="23" xr:uid="{C2EC9775-E0B0-42B9-A405-0E72AAC4EF9A}"/>
    <cellStyle name="Normal" xfId="0" builtinId="0"/>
    <cellStyle name="Normal 10" xfId="26" xr:uid="{823BAA14-E9F6-4EBA-A5B6-5BD7CFB37C98}"/>
    <cellStyle name="Normal 11" xfId="22" xr:uid="{835C4B18-D7A5-4481-931A-9CC6F0DB661D}"/>
    <cellStyle name="Normal 12" xfId="18" xr:uid="{DAD5339B-52A9-44BD-869F-93DA39A7621C}"/>
    <cellStyle name="Normal 13" xfId="27" xr:uid="{948BF4F3-3515-4C0D-98D8-309768C719EA}"/>
    <cellStyle name="Normal 14" xfId="28" xr:uid="{26B8B442-034C-497E-822F-18648BFB1E55}"/>
    <cellStyle name="Normal 15" xfId="24" xr:uid="{BC68BF87-E3B2-4D5C-948B-18EC0C8499F1}"/>
    <cellStyle name="Normal 16" xfId="34" xr:uid="{C41DB5BE-3C3A-4764-8F8B-5B72D3A3CD81}"/>
    <cellStyle name="Normal 17" xfId="33" xr:uid="{DB3E7848-BBBE-4BAB-9208-98D7DE5754DB}"/>
    <cellStyle name="Normal 18" xfId="32" xr:uid="{4424A266-D3D9-424B-844F-43A3C67553AE}"/>
    <cellStyle name="Normal 2" xfId="2" xr:uid="{3C0F3704-95AD-491A-A586-C108A9E42AE3}"/>
    <cellStyle name="Normal 4" xfId="5" xr:uid="{43C87A3C-9569-4114-B0AC-9F856883D639}"/>
    <cellStyle name="Normal 5" xfId="10" xr:uid="{376B5059-E1DD-442A-91CE-BC13E1FE07D5}"/>
    <cellStyle name="Normal 6" xfId="12" xr:uid="{A10951CB-DA96-4087-9D75-4569542545C4}"/>
    <cellStyle name="Normal 8" xfId="14" xr:uid="{73C0044A-5EE2-48CE-B1EE-2542E19F54CB}"/>
    <cellStyle name="Normal 9" xfId="19" xr:uid="{0809A89D-444D-412A-9273-AD667B431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6BCB-4D02-49F0-9E48-E2C575E0AEF8}">
  <dimension ref="A1:V374"/>
  <sheetViews>
    <sheetView tabSelected="1" topLeftCell="B334" zoomScaleNormal="100" zoomScaleSheetLayoutView="100" workbookViewId="0">
      <selection activeCell="A308" sqref="A308:O314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31 DE AGOSTO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16 AL 31 DE AGOSTO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5509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609.88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5509</v>
      </c>
      <c r="S40" s="103"/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1219.76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11018</v>
      </c>
      <c r="S41" s="95"/>
    </row>
    <row r="42" spans="1:21" ht="15.75" x14ac:dyDescent="0.25">
      <c r="C42" s="112" t="s">
        <v>54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16 AL 31 DE AGOSTO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55</v>
      </c>
      <c r="C45" s="119" t="s">
        <v>56</v>
      </c>
      <c r="D45" s="120"/>
      <c r="E45" s="121" t="s">
        <v>57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58</v>
      </c>
      <c r="C46" s="127" t="s">
        <v>59</v>
      </c>
      <c r="D46" s="120"/>
      <c r="E46" s="121" t="s">
        <v>60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>
        <v>1100</v>
      </c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H46+K46-M46+O46-P46-Q46+L46</f>
        <v>6036.651499999999</v>
      </c>
      <c r="S46" s="128"/>
    </row>
    <row r="47" spans="1:21" ht="26.25" customHeight="1" x14ac:dyDescent="0.25">
      <c r="A47" s="22" t="s">
        <v>61</v>
      </c>
      <c r="C47" s="129" t="s">
        <v>62</v>
      </c>
      <c r="D47" s="130"/>
      <c r="E47" s="131" t="s">
        <v>63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64</v>
      </c>
      <c r="D48" s="130"/>
      <c r="E48" s="131" t="s">
        <v>65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1100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16557.023999999998</v>
      </c>
      <c r="S49" s="115"/>
    </row>
    <row r="50" spans="1:22" ht="13.5" customHeight="1" x14ac:dyDescent="0.25">
      <c r="C50" s="139" t="s">
        <v>66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16 AL 31 DE AGOSTO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67</v>
      </c>
      <c r="C53" s="119" t="s">
        <v>68</v>
      </c>
      <c r="D53" s="145"/>
      <c r="E53" s="146" t="s">
        <v>69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70</v>
      </c>
      <c r="C54" s="119" t="s">
        <v>71</v>
      </c>
      <c r="D54" s="145"/>
      <c r="E54" s="146" t="s">
        <v>72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73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16 AL 31 DE AGOSTO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74</v>
      </c>
      <c r="C67" s="172" t="s">
        <v>75</v>
      </c>
      <c r="D67" s="173" t="s">
        <v>76</v>
      </c>
      <c r="E67" s="174" t="s">
        <v>77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>
        <f>14000/6</f>
        <v>2333.3333333333335</v>
      </c>
      <c r="R67" s="28">
        <f>H67+K67-M67+O67-P67-Q67</f>
        <v>5182.7481666666663</v>
      </c>
      <c r="S67" s="176"/>
    </row>
    <row r="68" spans="1:21" ht="26.25" customHeight="1" x14ac:dyDescent="0.25">
      <c r="A68" s="22" t="s">
        <v>78</v>
      </c>
      <c r="C68" s="172" t="s">
        <v>79</v>
      </c>
      <c r="D68" s="177" t="s">
        <v>80</v>
      </c>
      <c r="E68" s="174" t="s">
        <v>81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82</v>
      </c>
      <c r="C69" s="172" t="s">
        <v>83</v>
      </c>
      <c r="D69" s="173"/>
      <c r="E69" s="174" t="s">
        <v>84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85</v>
      </c>
      <c r="C70" s="172" t="s">
        <v>86</v>
      </c>
      <c r="D70" s="173"/>
      <c r="E70" s="174" t="s">
        <v>87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2333.3333333333335</v>
      </c>
      <c r="R71" s="181">
        <f t="shared" si="10"/>
        <v>16575.854166666664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88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16 AL 31 DE AGOSTO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89</v>
      </c>
      <c r="C76" s="191" t="s">
        <v>90</v>
      </c>
      <c r="D76" s="192"/>
      <c r="E76" s="193" t="s">
        <v>91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92</v>
      </c>
      <c r="D77" s="192"/>
      <c r="E77" s="193" t="s">
        <v>93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94</v>
      </c>
      <c r="C78" s="191" t="s">
        <v>95</v>
      </c>
      <c r="D78" s="192"/>
      <c r="E78" s="193" t="s">
        <v>96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97</v>
      </c>
      <c r="D79" s="200"/>
      <c r="E79" s="201" t="s">
        <v>98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99</v>
      </c>
      <c r="D80" s="192"/>
      <c r="E80" s="193" t="s">
        <v>100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101</v>
      </c>
      <c r="C81" s="208" t="s">
        <v>102</v>
      </c>
      <c r="D81" s="209"/>
      <c r="E81" s="210" t="s">
        <v>93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103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16 AL 31 DE AGOSTO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104</v>
      </c>
      <c r="C98" s="230" t="s">
        <v>105</v>
      </c>
      <c r="D98" s="231"/>
      <c r="E98" s="232" t="s">
        <v>106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107</v>
      </c>
      <c r="C99" s="230" t="s">
        <v>108</v>
      </c>
      <c r="D99" s="231"/>
      <c r="E99" s="232" t="s">
        <v>106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109</v>
      </c>
      <c r="C100" s="230" t="s">
        <v>110</v>
      </c>
      <c r="D100" s="231"/>
      <c r="E100" s="232" t="s">
        <v>106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111</v>
      </c>
      <c r="B101"/>
      <c r="C101" s="235" t="s">
        <v>112</v>
      </c>
      <c r="D101" s="231"/>
      <c r="E101" s="232" t="s">
        <v>106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113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16 AL 31 DE AGOSTO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114</v>
      </c>
      <c r="B107"/>
      <c r="C107" s="245" t="s">
        <v>115</v>
      </c>
      <c r="D107" s="192"/>
      <c r="E107" s="131" t="s">
        <v>116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117</v>
      </c>
      <c r="B108"/>
      <c r="C108" s="129" t="s">
        <v>118</v>
      </c>
      <c r="D108" s="130"/>
      <c r="E108" s="131" t="s">
        <v>93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119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16 AL 31 DE AGOSTO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120</v>
      </c>
      <c r="B116"/>
      <c r="C116" s="127" t="s">
        <v>121</v>
      </c>
      <c r="D116" s="120"/>
      <c r="E116" s="121" t="s">
        <v>122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123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16 AL 31 DE AGOSTO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124</v>
      </c>
      <c r="B131"/>
      <c r="C131" s="263" t="s">
        <v>125</v>
      </c>
      <c r="D131" s="264"/>
      <c r="E131" s="265" t="s">
        <v>126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127</v>
      </c>
      <c r="D132" s="264"/>
      <c r="E132" s="265" t="s">
        <v>128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129</v>
      </c>
      <c r="B133"/>
      <c r="C133" s="269" t="s">
        <v>130</v>
      </c>
      <c r="D133" s="270"/>
      <c r="E133" s="265" t="s">
        <v>131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132</v>
      </c>
      <c r="C134" s="269" t="s">
        <v>133</v>
      </c>
      <c r="D134" s="273"/>
      <c r="E134" s="265" t="s">
        <v>134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135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16 AL 31 DE AGOSTO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136</v>
      </c>
      <c r="C140" s="263" t="s">
        <v>137</v>
      </c>
      <c r="D140" s="32"/>
      <c r="E140" s="265" t="s">
        <v>138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139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140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16 AL 31 DE AGOSTO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141</v>
      </c>
      <c r="C146" s="286" t="s">
        <v>142</v>
      </c>
      <c r="D146" s="287"/>
      <c r="E146" s="288" t="s">
        <v>143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144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16 AL 31 DE AGOSTO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145</v>
      </c>
      <c r="R164" s="319" t="s">
        <v>20</v>
      </c>
      <c r="S164" s="314" t="s">
        <v>21</v>
      </c>
    </row>
    <row r="165" spans="1:22" ht="25.5" customHeight="1" x14ac:dyDescent="0.25">
      <c r="A165" s="22" t="s">
        <v>146</v>
      </c>
      <c r="C165" s="320" t="s">
        <v>147</v>
      </c>
      <c r="D165" s="321"/>
      <c r="E165" s="201" t="s">
        <v>148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149</v>
      </c>
      <c r="C166" s="320" t="s">
        <v>150</v>
      </c>
      <c r="D166" s="321"/>
      <c r="E166" s="201" t="s">
        <v>151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152</v>
      </c>
      <c r="C167" s="325" t="s">
        <v>153</v>
      </c>
      <c r="D167" s="200"/>
      <c r="E167" s="201" t="s">
        <v>154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155</v>
      </c>
      <c r="C168" s="325" t="s">
        <v>156</v>
      </c>
      <c r="D168" s="200"/>
      <c r="E168" s="201" t="s">
        <v>154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157</v>
      </c>
      <c r="C169" s="325" t="s">
        <v>158</v>
      </c>
      <c r="D169" s="200"/>
      <c r="E169" s="201" t="s">
        <v>159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3605.3393470000001</v>
      </c>
      <c r="S169" s="326"/>
    </row>
    <row r="170" spans="1:22" ht="25.5" customHeight="1" x14ac:dyDescent="0.25">
      <c r="A170" s="22" t="s">
        <v>160</v>
      </c>
      <c r="C170" s="199" t="s">
        <v>161</v>
      </c>
      <c r="D170" s="200"/>
      <c r="E170" s="201" t="s">
        <v>162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(127*1)</f>
        <v>127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2040.4185499999999</v>
      </c>
      <c r="S170" s="326"/>
      <c r="U170" s="329"/>
    </row>
    <row r="171" spans="1:22" ht="25.5" customHeight="1" x14ac:dyDescent="0.25">
      <c r="A171" s="22" t="s">
        <v>163</v>
      </c>
      <c r="C171" s="199" t="s">
        <v>164</v>
      </c>
      <c r="D171" s="200"/>
      <c r="E171" s="201" t="s">
        <v>162</v>
      </c>
      <c r="F171" s="122">
        <v>113</v>
      </c>
      <c r="G171" s="202">
        <v>13</v>
      </c>
      <c r="H171" s="28">
        <f>1731.14/15*G171</f>
        <v>1500.3213333333333</v>
      </c>
      <c r="I171" s="28"/>
      <c r="J171" s="28">
        <f t="shared" si="24"/>
        <v>1800.3856000000001</v>
      </c>
      <c r="K171" s="76">
        <f t="shared" si="22"/>
        <v>75.016066666666674</v>
      </c>
      <c r="L171" s="76">
        <v>127</v>
      </c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1798.0641999999998</v>
      </c>
      <c r="S171" s="326"/>
    </row>
    <row r="172" spans="1:22" s="55" customFormat="1" ht="25.5" customHeight="1" x14ac:dyDescent="0.25">
      <c r="A172" s="22"/>
      <c r="B172"/>
      <c r="C172" s="230" t="s">
        <v>165</v>
      </c>
      <c r="D172" s="330"/>
      <c r="E172" s="331" t="s">
        <v>166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167</v>
      </c>
      <c r="D173" s="130"/>
      <c r="E173" s="201" t="s">
        <v>162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v>127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2526.9974999999999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168</v>
      </c>
      <c r="B174"/>
      <c r="C174" s="333" t="s">
        <v>169</v>
      </c>
      <c r="D174" s="330"/>
      <c r="E174" s="331" t="s">
        <v>166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19853.866333333335</v>
      </c>
      <c r="I175" s="336">
        <f t="shared" si="26"/>
        <v>29545.879999999997</v>
      </c>
      <c r="J175" s="336">
        <f t="shared" si="26"/>
        <v>32417.851600000009</v>
      </c>
      <c r="K175" s="336">
        <f t="shared" si="26"/>
        <v>992.68331666666666</v>
      </c>
      <c r="L175" s="336">
        <f t="shared" si="26"/>
        <v>635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22056.212370000005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170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16 AL 31 DE AGOSTO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171</v>
      </c>
      <c r="C198" s="356" t="s">
        <v>172</v>
      </c>
      <c r="D198" s="357"/>
      <c r="E198" s="358" t="s">
        <v>173</v>
      </c>
      <c r="F198" s="122">
        <v>113</v>
      </c>
      <c r="G198" s="289">
        <v>0</v>
      </c>
      <c r="H198" s="204">
        <v>0</v>
      </c>
      <c r="I198" s="204">
        <f>H198*2</f>
        <v>0</v>
      </c>
      <c r="J198" s="204">
        <f>K198*24</f>
        <v>0</v>
      </c>
      <c r="K198" s="76">
        <v>0</v>
      </c>
      <c r="L198" s="76"/>
      <c r="M198" s="204">
        <v>0</v>
      </c>
      <c r="N198" s="204">
        <v>0</v>
      </c>
      <c r="O198" s="124">
        <v>0</v>
      </c>
      <c r="P198" s="204">
        <v>0</v>
      </c>
      <c r="Q198" s="204"/>
      <c r="R198" s="28">
        <f>H198+K198-M198+O198-P198-Q198</f>
        <v>0</v>
      </c>
      <c r="S198" s="359" t="s">
        <v>174</v>
      </c>
      <c r="T198" s="360"/>
    </row>
    <row r="199" spans="1:22" ht="26.25" customHeight="1" x14ac:dyDescent="0.25">
      <c r="A199" s="22" t="s">
        <v>175</v>
      </c>
      <c r="B199" s="361"/>
      <c r="C199" s="172" t="s">
        <v>176</v>
      </c>
      <c r="D199" s="357"/>
      <c r="E199" s="362" t="s">
        <v>177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178</v>
      </c>
      <c r="C200" s="356" t="s">
        <v>179</v>
      </c>
      <c r="D200" s="357"/>
      <c r="E200" s="362" t="s">
        <v>180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/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3400.0002500000001</v>
      </c>
      <c r="S200" s="363"/>
    </row>
    <row r="201" spans="1:22" ht="26.25" customHeight="1" x14ac:dyDescent="0.25">
      <c r="A201" s="22"/>
      <c r="C201" s="356" t="s">
        <v>181</v>
      </c>
      <c r="D201" s="364" t="s">
        <v>182</v>
      </c>
      <c r="E201" s="362" t="s">
        <v>183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184</v>
      </c>
      <c r="C202" s="356" t="s">
        <v>185</v>
      </c>
      <c r="D202" s="357"/>
      <c r="E202" s="358" t="s">
        <v>186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11651.64</v>
      </c>
      <c r="I203" s="370">
        <f t="shared" si="28"/>
        <v>16602.269999999997</v>
      </c>
      <c r="J203" s="370">
        <f t="shared" si="28"/>
        <v>9960.8820000000014</v>
      </c>
      <c r="K203" s="370">
        <f t="shared" si="28"/>
        <v>582.55200000000002</v>
      </c>
      <c r="L203" s="370">
        <f t="shared" si="28"/>
        <v>0</v>
      </c>
      <c r="M203" s="370">
        <f t="shared" si="28"/>
        <v>511.52401599999996</v>
      </c>
      <c r="N203" s="370"/>
      <c r="O203" s="370">
        <f>SUM(O198:O202)</f>
        <v>141.97072</v>
      </c>
      <c r="P203" s="370">
        <f>SUM(P198:P202)</f>
        <v>0</v>
      </c>
      <c r="Q203" s="370">
        <f>SUM(Q198:Q202)</f>
        <v>0</v>
      </c>
      <c r="R203" s="370">
        <f>SUM(R198:R202)</f>
        <v>11864.638720000001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187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16 AL 31 DE AGOSTO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188</v>
      </c>
      <c r="C226" s="333" t="s">
        <v>189</v>
      </c>
      <c r="D226" s="330"/>
      <c r="E226" s="331" t="s">
        <v>190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191</v>
      </c>
      <c r="C227" s="35" t="s">
        <v>192</v>
      </c>
      <c r="D227" s="386" t="s">
        <v>193</v>
      </c>
      <c r="E227" s="331" t="s">
        <v>194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>
        <v>170</v>
      </c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H227+K227-M227+O227-P227-Q227+L227</f>
        <v>4529.4685000000009</v>
      </c>
      <c r="S227" s="28"/>
      <c r="T227" s="387"/>
      <c r="U227" s="388"/>
    </row>
    <row r="228" spans="1:21" ht="26.25" customHeight="1" x14ac:dyDescent="0.25">
      <c r="A228" s="22" t="s">
        <v>195</v>
      </c>
      <c r="C228" s="333" t="s">
        <v>196</v>
      </c>
      <c r="D228" s="330"/>
      <c r="E228" s="331" t="s">
        <v>194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>
        <v>127</v>
      </c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3331.2509640000003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297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11027.247132000002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197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16 AL 31 DE AGOSTO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198</v>
      </c>
      <c r="C235" s="35" t="s">
        <v>199</v>
      </c>
      <c r="D235" s="400"/>
      <c r="E235" s="401" t="s">
        <v>200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201</v>
      </c>
      <c r="C236" s="35" t="s">
        <v>202</v>
      </c>
      <c r="D236" s="400"/>
      <c r="E236" s="401" t="s">
        <v>203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204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16 AL 31 DE AGOSTO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205</v>
      </c>
      <c r="C242" s="24" t="s">
        <v>206</v>
      </c>
      <c r="D242" s="25"/>
      <c r="E242" s="26" t="s">
        <v>207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208</v>
      </c>
      <c r="D253" s="397"/>
      <c r="E253" s="396" t="s">
        <v>209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16 AL 31 DE AGOSTO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210</v>
      </c>
      <c r="C256" s="35" t="s">
        <v>211</v>
      </c>
      <c r="D256" s="98"/>
      <c r="E256" s="401" t="s">
        <v>212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3166.5276680000002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213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16 AL 31 DE AGOSTO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214</v>
      </c>
      <c r="C264" s="35" t="s">
        <v>215</v>
      </c>
      <c r="D264" s="98"/>
      <c r="E264" s="401" t="s">
        <v>216</v>
      </c>
      <c r="F264" s="122">
        <v>113</v>
      </c>
      <c r="G264" s="194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3102.45</v>
      </c>
      <c r="I265" s="413">
        <f t="shared" si="33"/>
        <v>0</v>
      </c>
      <c r="J265" s="413">
        <f t="shared" si="33"/>
        <v>0</v>
      </c>
      <c r="K265" s="414">
        <f t="shared" si="33"/>
        <v>155.11250000000001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3166.5276680000002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217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16 AL 31 DE AGOSTO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218</v>
      </c>
      <c r="B278"/>
      <c r="C278" s="35" t="s">
        <v>219</v>
      </c>
      <c r="D278" s="98"/>
      <c r="E278" s="401" t="s">
        <v>220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221</v>
      </c>
      <c r="B279"/>
      <c r="C279" s="129" t="s">
        <v>222</v>
      </c>
      <c r="D279" s="32"/>
      <c r="E279" s="265" t="s">
        <v>223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224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225</v>
      </c>
      <c r="B287"/>
      <c r="C287" s="396" t="s">
        <v>226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16 AL 31 DE AGOSTO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227</v>
      </c>
      <c r="D290" s="98"/>
      <c r="E290" s="401" t="s">
        <v>228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229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16 AL 31 DE AGOSTO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230</v>
      </c>
      <c r="C309" s="199" t="s">
        <v>231</v>
      </c>
      <c r="D309" s="200"/>
      <c r="E309" s="201" t="s">
        <v>232</v>
      </c>
      <c r="F309" s="122">
        <v>113</v>
      </c>
      <c r="G309" s="202">
        <v>15</v>
      </c>
      <c r="H309" s="28">
        <v>2957.13</v>
      </c>
      <c r="I309" s="28">
        <f t="shared" ref="I309:I314" si="36">H309*2</f>
        <v>5914.26</v>
      </c>
      <c r="J309" s="28">
        <f>K309*24*5</f>
        <v>17741.580000000002</v>
      </c>
      <c r="K309" s="76">
        <f t="shared" ref="K309:K316" si="37">H309*0.05-0.01</f>
        <v>147.84650000000002</v>
      </c>
      <c r="L309" s="76"/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3049.9965000000007</v>
      </c>
      <c r="S309" s="326"/>
      <c r="U309" s="36" t="s">
        <v>233</v>
      </c>
    </row>
    <row r="310" spans="1:22" ht="26.25" customHeight="1" x14ac:dyDescent="0.25">
      <c r="A310" s="32" t="s">
        <v>234</v>
      </c>
      <c r="C310" s="199" t="s">
        <v>235</v>
      </c>
      <c r="D310" s="200"/>
      <c r="E310" s="201" t="s">
        <v>232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4" si="38">H310+K310-M310+O310-P310-Q310+L310</f>
        <v>3178.1849006000007</v>
      </c>
      <c r="S310" s="326"/>
    </row>
    <row r="311" spans="1:22" ht="26.25" customHeight="1" x14ac:dyDescent="0.25">
      <c r="A311" s="32" t="s">
        <v>236</v>
      </c>
      <c r="C311" s="199" t="s">
        <v>237</v>
      </c>
      <c r="D311" s="200"/>
      <c r="E311" s="201" t="s">
        <v>232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  <c r="T311" s="389"/>
    </row>
    <row r="312" spans="1:22" ht="25.5" customHeight="1" x14ac:dyDescent="0.25">
      <c r="A312" s="32"/>
      <c r="C312" s="199" t="s">
        <v>238</v>
      </c>
      <c r="D312" s="200"/>
      <c r="E312" s="201" t="s">
        <v>232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6.25" customHeight="1" x14ac:dyDescent="0.25">
      <c r="A313" s="32" t="s">
        <v>239</v>
      </c>
      <c r="C313" s="199" t="s">
        <v>240</v>
      </c>
      <c r="D313" s="200"/>
      <c r="E313" s="201" t="s">
        <v>232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>
        <v>1100</v>
      </c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4149.9965000000011</v>
      </c>
      <c r="S313" s="326"/>
      <c r="T313" s="389"/>
    </row>
    <row r="314" spans="1:22" ht="26.25" customHeight="1" x14ac:dyDescent="0.25">
      <c r="A314" s="32" t="s">
        <v>241</v>
      </c>
      <c r="C314" s="448" t="s">
        <v>242</v>
      </c>
      <c r="D314" s="200"/>
      <c r="E314" s="201" t="s">
        <v>243</v>
      </c>
      <c r="F314" s="122">
        <v>113</v>
      </c>
      <c r="G314" s="202">
        <v>15</v>
      </c>
      <c r="H314" s="28">
        <v>3169.08</v>
      </c>
      <c r="I314" s="28">
        <f t="shared" si="36"/>
        <v>6338.16</v>
      </c>
      <c r="J314" s="28">
        <f>K314*24*2</f>
        <v>7605.3120000000008</v>
      </c>
      <c r="K314" s="76">
        <f t="shared" si="37"/>
        <v>158.44400000000002</v>
      </c>
      <c r="L314" s="76"/>
      <c r="M314" s="447">
        <v>98.294175999999993</v>
      </c>
      <c r="N314" s="447">
        <v>125.1</v>
      </c>
      <c r="O314" s="446">
        <v>0.01</v>
      </c>
      <c r="P314" s="447">
        <v>0</v>
      </c>
      <c r="Q314" s="447"/>
      <c r="R314" s="28">
        <f t="shared" si="38"/>
        <v>3229.2398240000002</v>
      </c>
      <c r="S314" s="326"/>
      <c r="T314" s="389"/>
    </row>
    <row r="315" spans="1:22" ht="26.25" customHeight="1" x14ac:dyDescent="0.25">
      <c r="A315" s="32" t="s">
        <v>244</v>
      </c>
      <c r="C315" s="448" t="s">
        <v>245</v>
      </c>
      <c r="D315" s="200"/>
      <c r="E315" s="201" t="s">
        <v>243</v>
      </c>
      <c r="F315" s="122">
        <v>113</v>
      </c>
      <c r="G315" s="202">
        <v>15</v>
      </c>
      <c r="H315" s="28">
        <v>3169.08</v>
      </c>
      <c r="I315" s="28"/>
      <c r="J315" s="28"/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>H315+K315-M315+O315-P315-Q315+L315</f>
        <v>3229.2398240000002</v>
      </c>
      <c r="S315" s="326"/>
      <c r="T315" s="389"/>
      <c r="U315" s="84"/>
    </row>
    <row r="316" spans="1:22" s="55" customFormat="1" ht="26.25" customHeight="1" x14ac:dyDescent="0.25">
      <c r="A316" s="22"/>
      <c r="B316"/>
      <c r="C316" s="172" t="s">
        <v>246</v>
      </c>
      <c r="D316" s="98"/>
      <c r="E316" s="401" t="s">
        <v>247</v>
      </c>
      <c r="F316" s="122">
        <v>113</v>
      </c>
      <c r="G316" s="202">
        <v>15</v>
      </c>
      <c r="H316" s="28">
        <v>2691.5099999999998</v>
      </c>
      <c r="I316" s="28">
        <f>H316*2</f>
        <v>5383.0199999999995</v>
      </c>
      <c r="J316" s="28">
        <f>K316*24*5</f>
        <v>16147.86</v>
      </c>
      <c r="K316" s="76">
        <f t="shared" si="37"/>
        <v>134.56550000000001</v>
      </c>
      <c r="L316" s="76"/>
      <c r="M316" s="327">
        <v>26.09</v>
      </c>
      <c r="N316" s="327">
        <v>145.35</v>
      </c>
      <c r="O316" s="328">
        <v>0.01</v>
      </c>
      <c r="P316" s="324">
        <v>0</v>
      </c>
      <c r="Q316" s="324"/>
      <c r="R316" s="28">
        <f>ROUND(H316+K316-M316+O316-P316-Q316,0)+L316</f>
        <v>2800</v>
      </c>
      <c r="S316" s="404"/>
      <c r="T316" s="2"/>
      <c r="U316"/>
      <c r="V316"/>
    </row>
    <row r="317" spans="1:22" ht="20.25" customHeight="1" thickBot="1" x14ac:dyDescent="0.3">
      <c r="C317" s="429"/>
      <c r="D317" s="449"/>
      <c r="E317" s="406"/>
      <c r="G317" s="403" t="s">
        <v>32</v>
      </c>
      <c r="H317" s="238">
        <f t="shared" ref="H317:M317" si="39">SUM(H309:H316)</f>
        <v>23973.0255</v>
      </c>
      <c r="I317" s="238">
        <f t="shared" si="39"/>
        <v>41607.890999999996</v>
      </c>
      <c r="J317" s="238">
        <f t="shared" si="39"/>
        <v>66522.210599999991</v>
      </c>
      <c r="K317" s="238">
        <f t="shared" si="39"/>
        <v>1198.571275</v>
      </c>
      <c r="L317" s="238">
        <f t="shared" si="39"/>
        <v>1100</v>
      </c>
      <c r="M317" s="238">
        <f t="shared" si="39"/>
        <v>535.03072640000005</v>
      </c>
      <c r="N317" s="238"/>
      <c r="O317" s="238">
        <f>SUM(O309:O316)</f>
        <v>0.08</v>
      </c>
      <c r="P317" s="238">
        <f>SUM(P309:P316)</f>
        <v>0</v>
      </c>
      <c r="Q317" s="238">
        <f>SUM(Q309:Q316)</f>
        <v>0</v>
      </c>
      <c r="R317" s="238">
        <f>SUM(R309:R316)</f>
        <v>25736.650548600002</v>
      </c>
      <c r="S317" s="430"/>
      <c r="T317" s="389"/>
    </row>
    <row r="318" spans="1:22" ht="20.25" customHeight="1" x14ac:dyDescent="0.25">
      <c r="C318" s="429"/>
      <c r="D318" s="449"/>
      <c r="E318" s="406"/>
      <c r="F318" s="114"/>
      <c r="G318" s="398"/>
      <c r="H318" s="228"/>
      <c r="I318" s="228"/>
      <c r="J318" s="228"/>
      <c r="K318" s="433"/>
      <c r="L318" s="433"/>
      <c r="M318" s="228"/>
      <c r="N318" s="228"/>
      <c r="O318" s="229"/>
      <c r="P318" s="228"/>
      <c r="Q318" s="228"/>
      <c r="R318" s="388"/>
      <c r="S318" s="430"/>
      <c r="T318" s="389"/>
    </row>
    <row r="319" spans="1:22" ht="20.25" customHeight="1" x14ac:dyDescent="0.25">
      <c r="C319" s="396" t="s">
        <v>248</v>
      </c>
      <c r="D319" s="396"/>
      <c r="E319" s="396"/>
      <c r="F319" s="396"/>
      <c r="G319" s="396"/>
      <c r="H319" s="396"/>
      <c r="I319" s="396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89"/>
    </row>
    <row r="320" spans="1:22" ht="20.25" customHeight="1" x14ac:dyDescent="0.25">
      <c r="C320" s="12" t="str">
        <f>C307</f>
        <v>PERIODO DEL 16 AL 31 DE AGOSTO DE 2020</v>
      </c>
      <c r="D320" s="13"/>
      <c r="E320" s="6"/>
      <c r="F320" s="398"/>
      <c r="G320" s="399"/>
      <c r="H320" s="228"/>
      <c r="I320" s="228"/>
      <c r="J320" s="228"/>
      <c r="K320" s="229"/>
      <c r="L320" s="229"/>
      <c r="M320" s="228"/>
      <c r="N320" s="228"/>
      <c r="O320" s="229"/>
      <c r="P320" s="228"/>
      <c r="Q320" s="228"/>
      <c r="R320" s="228"/>
      <c r="S320" s="399"/>
      <c r="T320" s="389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19" t="s">
        <v>41</v>
      </c>
      <c r="P321" s="20" t="s">
        <v>18</v>
      </c>
      <c r="Q321" s="20" t="s">
        <v>19</v>
      </c>
      <c r="R321" s="21" t="s">
        <v>20</v>
      </c>
      <c r="S321" s="15" t="s">
        <v>21</v>
      </c>
    </row>
    <row r="322" spans="1:22" ht="26.25" customHeight="1" x14ac:dyDescent="0.25">
      <c r="A322" s="32" t="s">
        <v>249</v>
      </c>
      <c r="C322" s="450" t="s">
        <v>250</v>
      </c>
      <c r="D322" s="451"/>
      <c r="E322" s="401" t="s">
        <v>251</v>
      </c>
      <c r="F322" s="122">
        <v>113</v>
      </c>
      <c r="G322" s="194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0">
        <v>174.75</v>
      </c>
      <c r="O322" s="81">
        <v>42.74</v>
      </c>
      <c r="P322" s="80">
        <v>0</v>
      </c>
      <c r="Q322" s="80"/>
      <c r="R322" s="28">
        <f>H322+K322-M322+O322-P322-Q322</f>
        <v>2417.1784999999995</v>
      </c>
      <c r="S322" s="400"/>
    </row>
    <row r="323" spans="1:22" ht="26.25" customHeight="1" x14ac:dyDescent="0.25">
      <c r="A323" s="32" t="s">
        <v>252</v>
      </c>
      <c r="C323" s="35" t="s">
        <v>253</v>
      </c>
      <c r="D323" s="98"/>
      <c r="E323" s="401" t="s">
        <v>254</v>
      </c>
      <c r="F323" s="122">
        <v>113</v>
      </c>
      <c r="G323" s="194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7">
        <v>0</v>
      </c>
      <c r="N323" s="327">
        <v>200.7</v>
      </c>
      <c r="O323" s="328">
        <v>147.50008</v>
      </c>
      <c r="P323" s="327">
        <v>0</v>
      </c>
      <c r="Q323" s="327"/>
      <c r="R323" s="28">
        <f>H323+K323-M323+O323-P323-Q323</f>
        <v>1228.9895799999999</v>
      </c>
      <c r="S323" s="404"/>
    </row>
    <row r="324" spans="1:22" x14ac:dyDescent="0.25">
      <c r="C324" s="32"/>
      <c r="D324" s="32"/>
      <c r="E324" s="452"/>
      <c r="F324" s="32"/>
      <c r="G324" s="32"/>
      <c r="H324" s="32"/>
      <c r="I324" s="32"/>
      <c r="J324" s="32"/>
      <c r="K324" s="453"/>
      <c r="L324" s="453"/>
      <c r="M324" s="32"/>
      <c r="N324" s="32"/>
      <c r="O324" s="453"/>
      <c r="P324" s="32"/>
      <c r="Q324" s="32"/>
      <c r="R324" s="32"/>
      <c r="S324" s="32"/>
      <c r="T324" s="389"/>
    </row>
    <row r="325" spans="1:22" ht="15.75" thickBot="1" x14ac:dyDescent="0.3">
      <c r="C325" s="405"/>
      <c r="D325" s="399"/>
      <c r="E325" s="406"/>
      <c r="F325" s="407"/>
      <c r="G325" s="403" t="s">
        <v>32</v>
      </c>
      <c r="H325" s="238">
        <f>SUM(H322:H324)</f>
        <v>3291.3599999999997</v>
      </c>
      <c r="I325" s="238">
        <f t="shared" ref="I325:R325" si="40">SUM(I322:I324)</f>
        <v>2059.98</v>
      </c>
      <c r="J325" s="238">
        <f t="shared" si="40"/>
        <v>2471.9760000000001</v>
      </c>
      <c r="K325" s="454">
        <f>SUM(K322:K324)</f>
        <v>164.56800000000001</v>
      </c>
      <c r="L325" s="454">
        <f>SUM(L322:L324)</f>
        <v>0</v>
      </c>
      <c r="M325" s="238">
        <f t="shared" si="40"/>
        <v>0</v>
      </c>
      <c r="N325" s="238"/>
      <c r="O325" s="454">
        <f>SUM(O322:O324)</f>
        <v>190.24008000000001</v>
      </c>
      <c r="P325" s="454">
        <f t="shared" ref="P325" si="41">SUM(P322:P324)</f>
        <v>0</v>
      </c>
      <c r="Q325" s="454">
        <f>SUM(Q322:Q324)</f>
        <v>0</v>
      </c>
      <c r="R325" s="238">
        <f t="shared" si="40"/>
        <v>3646.1680799999995</v>
      </c>
      <c r="S325" s="399"/>
      <c r="T325" s="389"/>
    </row>
    <row r="326" spans="1:22" x14ac:dyDescent="0.25">
      <c r="C326" s="90"/>
      <c r="F326" s="40"/>
      <c r="T326" s="389"/>
    </row>
    <row r="327" spans="1:22" s="55" customFormat="1" x14ac:dyDescent="0.25">
      <c r="B327"/>
      <c r="C327" s="90"/>
      <c r="D327"/>
      <c r="E327" s="91"/>
      <c r="F327" s="40"/>
      <c r="G327"/>
      <c r="H327"/>
      <c r="I327"/>
      <c r="J327"/>
      <c r="K327" s="51"/>
      <c r="L327" s="51"/>
      <c r="M327"/>
      <c r="N327"/>
      <c r="O327" s="51"/>
      <c r="P327"/>
      <c r="Q327"/>
      <c r="R327"/>
      <c r="S327"/>
      <c r="T327" s="2"/>
      <c r="U327"/>
      <c r="V327"/>
    </row>
    <row r="328" spans="1:22" s="55" customFormat="1" ht="15.75" thickBot="1" x14ac:dyDescent="0.3">
      <c r="B328"/>
      <c r="C328" s="46"/>
      <c r="D328" s="47"/>
      <c r="E328" s="48"/>
      <c r="F328" s="49"/>
      <c r="G328"/>
      <c r="H328"/>
      <c r="I328" s="47"/>
      <c r="J328" s="47"/>
      <c r="K328" s="50"/>
      <c r="L328" s="50"/>
      <c r="M328" s="47"/>
      <c r="N328"/>
      <c r="O328" s="51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2" t="s">
        <v>33</v>
      </c>
      <c r="D329" s="52"/>
      <c r="E329" s="52"/>
      <c r="F329" s="52"/>
      <c r="G329" s="52"/>
      <c r="I329" s="53"/>
      <c r="J329" s="53"/>
      <c r="K329" s="54" t="s">
        <v>34</v>
      </c>
      <c r="L329" s="54"/>
      <c r="M329" s="54"/>
      <c r="N329" s="40"/>
      <c r="O329"/>
      <c r="P329"/>
      <c r="Q329"/>
      <c r="R329" s="54" t="s">
        <v>35</v>
      </c>
      <c r="S329" s="54"/>
      <c r="U329"/>
      <c r="V329"/>
    </row>
    <row r="330" spans="1:22" s="55" customFormat="1" x14ac:dyDescent="0.25">
      <c r="B330"/>
      <c r="C330" s="52" t="s">
        <v>36</v>
      </c>
      <c r="D330" s="52"/>
      <c r="E330" s="52"/>
      <c r="F330" s="52"/>
      <c r="G330" s="52"/>
      <c r="I330"/>
      <c r="J330"/>
      <c r="K330" s="52" t="s">
        <v>37</v>
      </c>
      <c r="L330" s="52"/>
      <c r="M330" s="52"/>
      <c r="N330"/>
      <c r="O330"/>
      <c r="P330"/>
      <c r="Q330"/>
      <c r="R330" s="52" t="s">
        <v>38</v>
      </c>
      <c r="S330" s="52"/>
      <c r="T330" s="2"/>
      <c r="U330"/>
      <c r="V330"/>
    </row>
    <row r="331" spans="1:22" s="55" customFormat="1" x14ac:dyDescent="0.25">
      <c r="B331"/>
      <c r="C331" s="90"/>
      <c r="D331" s="40"/>
      <c r="E331" s="57"/>
      <c r="F331" s="40"/>
      <c r="G331"/>
      <c r="H331" s="40"/>
      <c r="I331" s="40"/>
      <c r="J331" s="40"/>
      <c r="K331" s="58"/>
      <c r="L331" s="58"/>
      <c r="M331" s="40"/>
      <c r="N331" s="40"/>
      <c r="O331" s="58"/>
      <c r="P331"/>
      <c r="Q331"/>
      <c r="R331" s="40"/>
      <c r="S331" s="40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4"/>
      <c r="D338" s="444"/>
      <c r="E338" s="445"/>
      <c r="F338" s="444"/>
      <c r="G338" s="444"/>
      <c r="H338" s="444"/>
      <c r="I338" s="444"/>
      <c r="J338" s="444"/>
      <c r="K338" s="444"/>
      <c r="L338" s="444"/>
      <c r="M338" s="444"/>
      <c r="N338" s="444"/>
      <c r="O338" s="444"/>
      <c r="P338" s="444"/>
      <c r="Q338" s="444"/>
      <c r="R338" s="444"/>
      <c r="S338" s="444"/>
    </row>
    <row r="339" spans="1:21" ht="15.75" x14ac:dyDescent="0.25">
      <c r="C339" s="396" t="s">
        <v>255</v>
      </c>
      <c r="D339" s="396"/>
      <c r="E339" s="396"/>
      <c r="F339" s="396"/>
      <c r="G339" s="396"/>
      <c r="H339" s="396"/>
      <c r="I339" s="396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</row>
    <row r="340" spans="1:21" x14ac:dyDescent="0.25">
      <c r="C340" s="12" t="str">
        <f>C320</f>
        <v>PERIODO DEL 16 AL 31 DE AGOSTO DE 2020</v>
      </c>
      <c r="D340" s="13"/>
      <c r="E340" s="6"/>
      <c r="F340" s="398"/>
      <c r="G340" s="399"/>
      <c r="H340" s="228"/>
      <c r="I340" s="228"/>
      <c r="J340" s="228"/>
      <c r="K340" s="229"/>
      <c r="L340" s="229"/>
      <c r="M340" s="228"/>
      <c r="N340" s="228"/>
      <c r="O340" s="229"/>
      <c r="P340" s="228"/>
      <c r="Q340" s="228"/>
      <c r="R340" s="228"/>
      <c r="S340" s="399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7" t="s">
        <v>13</v>
      </c>
      <c r="L341" s="18" t="s">
        <v>14</v>
      </c>
      <c r="M341" s="15" t="s">
        <v>15</v>
      </c>
      <c r="N341" s="19" t="s">
        <v>16</v>
      </c>
      <c r="O341" s="19" t="s">
        <v>41</v>
      </c>
      <c r="P341" s="20" t="s">
        <v>18</v>
      </c>
      <c r="Q341" s="20" t="s">
        <v>19</v>
      </c>
      <c r="R341" s="21" t="s">
        <v>20</v>
      </c>
      <c r="S341" s="15" t="s">
        <v>21</v>
      </c>
    </row>
    <row r="342" spans="1:21" ht="26.25" customHeight="1" x14ac:dyDescent="0.25">
      <c r="A342" s="32" t="s">
        <v>230</v>
      </c>
      <c r="C342" s="172" t="s">
        <v>256</v>
      </c>
      <c r="D342" s="173" t="s">
        <v>257</v>
      </c>
      <c r="E342" s="401" t="s">
        <v>247</v>
      </c>
      <c r="F342" s="122">
        <v>113</v>
      </c>
      <c r="G342" s="202">
        <v>15</v>
      </c>
      <c r="H342" s="28">
        <v>2904</v>
      </c>
      <c r="I342" s="28">
        <f>H342*2</f>
        <v>5808</v>
      </c>
      <c r="J342" s="28">
        <f>K342*24*5</f>
        <v>17422.800000000003</v>
      </c>
      <c r="K342" s="76">
        <f>H342*0.05-0.01</f>
        <v>145.19000000000003</v>
      </c>
      <c r="L342" s="76"/>
      <c r="M342" s="327">
        <v>49.2</v>
      </c>
      <c r="N342" s="327">
        <v>145.35</v>
      </c>
      <c r="O342" s="328">
        <v>0.01</v>
      </c>
      <c r="P342" s="324">
        <v>0</v>
      </c>
      <c r="Q342" s="324"/>
      <c r="R342" s="28">
        <f>ROUND(H342+K342-M342+O342-P342-Q342,0)</f>
        <v>3000</v>
      </c>
      <c r="S342" s="326"/>
      <c r="U342" s="36" t="s">
        <v>233</v>
      </c>
    </row>
    <row r="343" spans="1:21" ht="20.25" customHeight="1" thickBot="1" x14ac:dyDescent="0.3">
      <c r="D343" s="449"/>
      <c r="E343" s="406"/>
      <c r="G343" s="403" t="s">
        <v>32</v>
      </c>
      <c r="H343" s="238">
        <f t="shared" ref="H343:R343" si="42">SUM(H342:H342)</f>
        <v>2904</v>
      </c>
      <c r="I343" s="238">
        <f t="shared" si="42"/>
        <v>5808</v>
      </c>
      <c r="J343" s="238">
        <f t="shared" si="42"/>
        <v>17422.800000000003</v>
      </c>
      <c r="K343" s="238">
        <f t="shared" si="42"/>
        <v>145.19000000000003</v>
      </c>
      <c r="L343" s="238">
        <f>SUM(L342:L342)</f>
        <v>0</v>
      </c>
      <c r="M343" s="238">
        <f t="shared" si="42"/>
        <v>49.2</v>
      </c>
      <c r="N343" s="238"/>
      <c r="O343" s="238">
        <f t="shared" si="42"/>
        <v>0.01</v>
      </c>
      <c r="P343" s="238">
        <f t="shared" si="42"/>
        <v>0</v>
      </c>
      <c r="Q343" s="238">
        <f t="shared" si="42"/>
        <v>0</v>
      </c>
      <c r="R343" s="238">
        <f t="shared" si="42"/>
        <v>3000</v>
      </c>
      <c r="S343" s="430"/>
      <c r="T343" s="389"/>
    </row>
    <row r="344" spans="1:21" ht="20.25" customHeight="1" x14ac:dyDescent="0.25">
      <c r="C344" s="429"/>
      <c r="D344" s="449"/>
      <c r="E344" s="406"/>
      <c r="F344" s="114"/>
      <c r="G344" s="398"/>
      <c r="H344" s="228"/>
      <c r="I344" s="228"/>
      <c r="J344" s="228"/>
      <c r="K344" s="433"/>
      <c r="L344" s="433"/>
      <c r="M344" s="228"/>
      <c r="N344" s="228"/>
      <c r="O344" s="229"/>
      <c r="P344" s="228"/>
      <c r="Q344" s="228"/>
      <c r="R344" s="388"/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15.75" x14ac:dyDescent="0.25">
      <c r="C346" s="396" t="s">
        <v>258</v>
      </c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</row>
    <row r="347" spans="1:21" x14ac:dyDescent="0.25">
      <c r="C347" s="12" t="str">
        <f>C320</f>
        <v>PERIODO DEL 16 AL 31 DE AGOSTO DE 2020</v>
      </c>
      <c r="D347" s="13"/>
      <c r="E347" s="6"/>
      <c r="F347" s="398"/>
      <c r="G347" s="399"/>
      <c r="H347" s="228"/>
      <c r="I347" s="228"/>
      <c r="J347" s="228"/>
      <c r="K347" s="229"/>
      <c r="L347" s="229"/>
      <c r="M347" s="228"/>
      <c r="N347" s="228"/>
      <c r="O347" s="229"/>
      <c r="P347" s="228"/>
      <c r="Q347" s="228"/>
      <c r="R347" s="228"/>
      <c r="S347" s="399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7" t="s">
        <v>13</v>
      </c>
      <c r="L348" s="18" t="s">
        <v>14</v>
      </c>
      <c r="M348" s="15" t="s">
        <v>15</v>
      </c>
      <c r="N348" s="19" t="s">
        <v>16</v>
      </c>
      <c r="O348" s="19" t="s">
        <v>41</v>
      </c>
      <c r="P348" s="20" t="s">
        <v>18</v>
      </c>
      <c r="Q348" s="20" t="s">
        <v>19</v>
      </c>
      <c r="R348" s="21" t="s">
        <v>20</v>
      </c>
      <c r="S348" s="15" t="s">
        <v>21</v>
      </c>
    </row>
    <row r="349" spans="1:21" ht="18" x14ac:dyDescent="0.25">
      <c r="C349" s="172" t="s">
        <v>259</v>
      </c>
      <c r="D349" s="451"/>
      <c r="E349" s="401" t="s">
        <v>260</v>
      </c>
      <c r="F349" s="122">
        <v>113</v>
      </c>
      <c r="G349" s="194">
        <v>15</v>
      </c>
      <c r="H349" s="28">
        <v>4450.1000000000004</v>
      </c>
      <c r="I349" s="28">
        <f>H349*2</f>
        <v>8900.2000000000007</v>
      </c>
      <c r="J349" s="28">
        <f>K349*24</f>
        <v>5340.1200000000008</v>
      </c>
      <c r="K349" s="76">
        <f>H349*0.05</f>
        <v>222.50500000000002</v>
      </c>
      <c r="L349" s="76"/>
      <c r="M349" s="80">
        <v>372.6</v>
      </c>
      <c r="N349" s="80">
        <v>0</v>
      </c>
      <c r="O349" s="81">
        <v>0</v>
      </c>
      <c r="P349" s="80">
        <v>0</v>
      </c>
      <c r="Q349" s="80"/>
      <c r="R349" s="28">
        <f>ROUND(H349+K349-M349+O349-P349-Q349,0)+L349</f>
        <v>4300</v>
      </c>
      <c r="S349" s="400"/>
    </row>
    <row r="350" spans="1:21" x14ac:dyDescent="0.25">
      <c r="C350" s="172" t="s">
        <v>261</v>
      </c>
      <c r="D350" s="451"/>
      <c r="E350" s="401" t="s">
        <v>262</v>
      </c>
      <c r="F350" s="122">
        <v>113</v>
      </c>
      <c r="G350" s="202">
        <v>15</v>
      </c>
      <c r="H350" s="28">
        <v>3138.02</v>
      </c>
      <c r="I350" s="28">
        <f>H350*2</f>
        <v>6276.04</v>
      </c>
      <c r="J350" s="28">
        <f>K350*24</f>
        <v>3765.6240000000003</v>
      </c>
      <c r="K350" s="76">
        <f>H350*0.05</f>
        <v>156.90100000000001</v>
      </c>
      <c r="L350" s="76">
        <v>400</v>
      </c>
      <c r="M350" s="80">
        <v>94.98</v>
      </c>
      <c r="N350" s="80">
        <v>125.1</v>
      </c>
      <c r="O350" s="81">
        <v>0.01</v>
      </c>
      <c r="P350" s="80">
        <v>0</v>
      </c>
      <c r="Q350" s="80"/>
      <c r="R350" s="28">
        <f>H350+K350-M350+O350-P350-Q350+L350+0.05</f>
        <v>3600.0010000000002</v>
      </c>
      <c r="S350" s="400"/>
    </row>
    <row r="351" spans="1:21" ht="26.25" customHeight="1" x14ac:dyDescent="0.25">
      <c r="A351" s="32" t="s">
        <v>230</v>
      </c>
      <c r="C351" s="199" t="s">
        <v>263</v>
      </c>
      <c r="D351" s="200"/>
      <c r="E351" s="401" t="s">
        <v>262</v>
      </c>
      <c r="F351" s="122">
        <v>113</v>
      </c>
      <c r="G351" s="202">
        <v>15</v>
      </c>
      <c r="H351" s="28">
        <v>3142.53</v>
      </c>
      <c r="I351" s="28">
        <f>H351*2</f>
        <v>6285.06</v>
      </c>
      <c r="J351" s="28">
        <f>K351*24</f>
        <v>3771.0360000000005</v>
      </c>
      <c r="K351" s="76">
        <f>H351*0.05</f>
        <v>157.12650000000002</v>
      </c>
      <c r="L351" s="76"/>
      <c r="M351" s="80">
        <v>95.405536000000012</v>
      </c>
      <c r="N351" s="80">
        <v>125.1</v>
      </c>
      <c r="O351" s="81">
        <v>0.01</v>
      </c>
      <c r="P351" s="80">
        <v>0</v>
      </c>
      <c r="Q351" s="80"/>
      <c r="R351" s="28">
        <f>H351+K351-M351+O351-P351-Q351+L351+0.05</f>
        <v>3204.3109640000002</v>
      </c>
      <c r="S351" s="326"/>
      <c r="U351" s="36" t="s">
        <v>233</v>
      </c>
    </row>
    <row r="352" spans="1:21" ht="20.25" customHeight="1" thickBot="1" x14ac:dyDescent="0.3">
      <c r="C352" s="429"/>
      <c r="D352" s="449"/>
      <c r="E352" s="406"/>
      <c r="G352" s="403" t="s">
        <v>32</v>
      </c>
      <c r="H352" s="238">
        <f t="shared" ref="H352:M352" si="43">SUM(H349:H351)</f>
        <v>10730.650000000001</v>
      </c>
      <c r="I352" s="238">
        <f t="shared" si="43"/>
        <v>21461.300000000003</v>
      </c>
      <c r="J352" s="238">
        <f t="shared" si="43"/>
        <v>12876.78</v>
      </c>
      <c r="K352" s="238">
        <f t="shared" si="43"/>
        <v>536.53250000000003</v>
      </c>
      <c r="L352" s="238">
        <f t="shared" si="43"/>
        <v>400</v>
      </c>
      <c r="M352" s="238">
        <f t="shared" si="43"/>
        <v>562.98553600000002</v>
      </c>
      <c r="N352" s="238"/>
      <c r="O352" s="238">
        <f>SUM(O349:O351)</f>
        <v>0.02</v>
      </c>
      <c r="P352" s="238">
        <f>SUM(P349:P351)</f>
        <v>0</v>
      </c>
      <c r="Q352" s="238">
        <f>SUM(Q349:Q351)</f>
        <v>0</v>
      </c>
      <c r="R352" s="238">
        <f>SUM(R349:R351)</f>
        <v>11104.311964</v>
      </c>
      <c r="S352" s="430"/>
      <c r="T352" s="389"/>
    </row>
    <row r="353" spans="1:22" ht="20.25" customHeight="1" x14ac:dyDescent="0.25">
      <c r="C353" s="429"/>
      <c r="D353" s="449"/>
      <c r="E353" s="406"/>
      <c r="F353" s="114"/>
      <c r="G353" s="398"/>
      <c r="H353" s="228"/>
      <c r="I353" s="228"/>
      <c r="J353" s="228"/>
      <c r="K353" s="433"/>
      <c r="L353" s="433" t="s">
        <v>208</v>
      </c>
      <c r="M353" s="228"/>
      <c r="N353" s="228"/>
      <c r="O353" s="229"/>
      <c r="P353" s="228"/>
      <c r="Q353" s="228"/>
      <c r="R353" s="388"/>
      <c r="S353" s="430"/>
      <c r="T353" s="389"/>
    </row>
    <row r="354" spans="1:22" ht="15.75" thickBot="1" x14ac:dyDescent="0.3">
      <c r="C354" s="90"/>
      <c r="F354" s="40"/>
      <c r="T354" s="389"/>
    </row>
    <row r="355" spans="1:22" ht="15.75" thickBot="1" x14ac:dyDescent="0.3">
      <c r="C355" s="90"/>
      <c r="E355" s="455" t="s">
        <v>264</v>
      </c>
      <c r="F355" s="456"/>
      <c r="G355" s="457">
        <v>82</v>
      </c>
      <c r="H355" s="53"/>
      <c r="I355" s="53"/>
      <c r="J355" s="53"/>
      <c r="K355" s="458"/>
      <c r="L355" s="458"/>
      <c r="M355" s="53"/>
      <c r="N355" s="53"/>
      <c r="O355" s="458"/>
      <c r="P355" s="53"/>
      <c r="Q355" s="53"/>
      <c r="R355" s="459"/>
      <c r="S355" s="2"/>
      <c r="T355"/>
    </row>
    <row r="356" spans="1:22" s="55" customFormat="1" ht="15.75" thickBot="1" x14ac:dyDescent="0.3">
      <c r="B356"/>
      <c r="C356" s="90"/>
      <c r="D356"/>
      <c r="E356" s="460" t="s">
        <v>265</v>
      </c>
      <c r="F356" s="461"/>
      <c r="G356" s="461"/>
      <c r="H356" s="462">
        <f t="shared" ref="H356:R356" si="44">+H343+H325+H317+H291+H280+H265+H257+H244+H237+H229+H203+H175+H148+H141+H135+H117+H109+H102+H82+H71+H55+H49+H41+H34+H16+H352</f>
        <v>250970.63183333329</v>
      </c>
      <c r="I356" s="462">
        <f t="shared" si="44"/>
        <v>250414.12100000004</v>
      </c>
      <c r="J356" s="462">
        <f t="shared" si="44"/>
        <v>247448.18020000003</v>
      </c>
      <c r="K356" s="462">
        <f t="shared" si="44"/>
        <v>12548.242591666669</v>
      </c>
      <c r="L356" s="462">
        <f t="shared" si="44"/>
        <v>3532</v>
      </c>
      <c r="M356" s="462">
        <f t="shared" si="44"/>
        <v>11078.3133344</v>
      </c>
      <c r="N356" s="462">
        <f t="shared" si="44"/>
        <v>0</v>
      </c>
      <c r="O356" s="462">
        <f t="shared" si="44"/>
        <v>1969.7055679999999</v>
      </c>
      <c r="P356" s="462">
        <f t="shared" si="44"/>
        <v>0</v>
      </c>
      <c r="Q356" s="462">
        <f t="shared" si="44"/>
        <v>2333.3333333333335</v>
      </c>
      <c r="R356" s="462">
        <f t="shared" si="44"/>
        <v>255609.04634126669</v>
      </c>
      <c r="S356" s="2"/>
      <c r="T356"/>
      <c r="U356"/>
    </row>
    <row r="357" spans="1:22" s="55" customFormat="1" x14ac:dyDescent="0.25">
      <c r="B357"/>
      <c r="C357" s="90"/>
      <c r="D357"/>
      <c r="E357" s="91"/>
      <c r="F357" s="40"/>
      <c r="G357"/>
      <c r="H357"/>
      <c r="I357"/>
      <c r="J357"/>
      <c r="K357" s="51"/>
      <c r="L357" s="51"/>
      <c r="M357"/>
      <c r="N357"/>
      <c r="O357" s="51"/>
      <c r="P357"/>
      <c r="Q357"/>
      <c r="R357"/>
      <c r="S357"/>
      <c r="T357" s="2"/>
      <c r="U357"/>
      <c r="V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ht="15.75" thickBot="1" x14ac:dyDescent="0.3">
      <c r="B360"/>
      <c r="C360" s="46"/>
      <c r="D360" s="159"/>
      <c r="E360" s="160"/>
      <c r="F360" s="463"/>
      <c r="G360"/>
      <c r="H360"/>
      <c r="I360" s="47"/>
      <c r="J360" s="47"/>
      <c r="K360" s="50"/>
      <c r="L360" s="50"/>
      <c r="M360" s="47"/>
      <c r="N360"/>
      <c r="O360" s="51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2" t="s">
        <v>33</v>
      </c>
      <c r="D361" s="52"/>
      <c r="E361" s="52"/>
      <c r="F361" s="52"/>
      <c r="G361" s="52"/>
      <c r="I361" s="53"/>
      <c r="J361" s="53"/>
      <c r="K361" s="54" t="s">
        <v>34</v>
      </c>
      <c r="L361" s="54"/>
      <c r="M361" s="54"/>
      <c r="N361" s="40"/>
      <c r="O361"/>
      <c r="P361"/>
      <c r="Q361"/>
      <c r="R361" s="54" t="s">
        <v>35</v>
      </c>
      <c r="S361" s="54"/>
      <c r="U361"/>
      <c r="V361"/>
    </row>
    <row r="362" spans="1:22" s="55" customFormat="1" x14ac:dyDescent="0.25">
      <c r="B362"/>
      <c r="C362" s="52" t="s">
        <v>36</v>
      </c>
      <c r="D362" s="52"/>
      <c r="E362" s="52"/>
      <c r="F362" s="52"/>
      <c r="G362" s="52"/>
      <c r="H362" s="52" t="s">
        <v>37</v>
      </c>
      <c r="I362" s="52"/>
      <c r="J362" s="52"/>
      <c r="K362" s="52"/>
      <c r="L362" s="52"/>
      <c r="M362" s="52"/>
      <c r="N362" s="52"/>
      <c r="O362" s="52"/>
      <c r="P362"/>
      <c r="Q362"/>
      <c r="R362" s="52" t="s">
        <v>38</v>
      </c>
      <c r="S362" s="52"/>
      <c r="T362" s="2"/>
      <c r="U362"/>
      <c r="V362"/>
    </row>
    <row r="363" spans="1:22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/>
      <c r="O363" s="51"/>
      <c r="P363"/>
      <c r="Q363"/>
      <c r="R363" s="438"/>
      <c r="S363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38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64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38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65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384"/>
      <c r="S369"/>
      <c r="T369" s="2"/>
      <c r="U369"/>
      <c r="V369"/>
    </row>
    <row r="370" spans="2:22" s="2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228"/>
      <c r="S370"/>
      <c r="U370"/>
      <c r="V370"/>
    </row>
    <row r="371" spans="2:22" s="2" customFormat="1" x14ac:dyDescent="0.25">
      <c r="B371"/>
      <c r="C371"/>
      <c r="D371"/>
      <c r="E371" s="91"/>
      <c r="F371"/>
      <c r="G371"/>
      <c r="H371"/>
      <c r="I371"/>
      <c r="J371"/>
      <c r="K371" s="51"/>
      <c r="L371" s="51"/>
      <c r="M371"/>
      <c r="N371"/>
      <c r="O371" s="51"/>
      <c r="P371"/>
      <c r="Q371"/>
      <c r="R371" s="228"/>
      <c r="S371"/>
      <c r="U371"/>
      <c r="V371"/>
    </row>
    <row r="374" spans="2:22" s="2" customFormat="1" x14ac:dyDescent="0.25">
      <c r="B374"/>
      <c r="C374"/>
      <c r="D374"/>
      <c r="E374" s="91"/>
      <c r="F374"/>
      <c r="G374"/>
      <c r="H374"/>
      <c r="I374"/>
      <c r="J374"/>
      <c r="K374" s="51"/>
      <c r="L374" s="51"/>
      <c r="M374"/>
      <c r="N374"/>
      <c r="O374" s="51"/>
      <c r="P374"/>
      <c r="Q374"/>
      <c r="R374" s="31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6:S336"/>
    <mergeCell ref="C337:S337"/>
    <mergeCell ref="C339:S339"/>
    <mergeCell ref="C346:S346"/>
    <mergeCell ref="E355:F355"/>
    <mergeCell ref="E356:G356"/>
    <mergeCell ref="C319:S319"/>
    <mergeCell ref="C329:G329"/>
    <mergeCell ref="K329:M329"/>
    <mergeCell ref="R329:S329"/>
    <mergeCell ref="C330:G330"/>
    <mergeCell ref="K330:M330"/>
    <mergeCell ref="R330:S330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AGO </vt:lpstr>
      <vt:lpstr>'2 AGO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2021-09-01T14:51:16Z</dcterms:created>
  <dcterms:modified xsi:type="dcterms:W3CDTF">2021-09-01T14:51:38Z</dcterms:modified>
</cp:coreProperties>
</file>