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AE75E1FC-E3BC-415B-B3A4-97EFB94A55B7}" xr6:coauthVersionLast="47" xr6:coauthVersionMax="47" xr10:uidLastSave="{00000000-0000-0000-0000-000000000000}"/>
  <bookViews>
    <workbookView xWindow="-120" yWindow="-120" windowWidth="20730" windowHeight="11160" xr2:uid="{BE8E5388-88E2-4FA3-A8D4-2075F8D5CF7C}"/>
  </bookViews>
  <sheets>
    <sheet name="1 ENE" sheetId="1" r:id="rId1"/>
  </sheets>
  <externalReferences>
    <externalReference r:id="rId2"/>
  </externalReferences>
  <definedNames>
    <definedName name="_xlnm.Print_Area" localSheetId="0">'1 ENE'!$B$1:$R$373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0" i="1" l="1"/>
  <c r="O360" i="1"/>
  <c r="N360" i="1"/>
  <c r="M360" i="1"/>
  <c r="L360" i="1"/>
  <c r="H360" i="1"/>
  <c r="Q359" i="1"/>
  <c r="K359" i="1"/>
  <c r="J359" i="1"/>
  <c r="I359" i="1"/>
  <c r="K358" i="1"/>
  <c r="K360" i="1" s="1"/>
  <c r="I358" i="1"/>
  <c r="Q357" i="1"/>
  <c r="K357" i="1"/>
  <c r="J357" i="1"/>
  <c r="I357" i="1"/>
  <c r="I360" i="1" s="1"/>
  <c r="P351" i="1"/>
  <c r="O351" i="1"/>
  <c r="N351" i="1"/>
  <c r="N364" i="1" s="1"/>
  <c r="M351" i="1"/>
  <c r="L351" i="1"/>
  <c r="L364" i="1" s="1"/>
  <c r="K351" i="1"/>
  <c r="H351" i="1"/>
  <c r="K350" i="1"/>
  <c r="Q350" i="1" s="1"/>
  <c r="Q351" i="1" s="1"/>
  <c r="I350" i="1"/>
  <c r="I351" i="1" s="1"/>
  <c r="P331" i="1"/>
  <c r="P364" i="1" s="1"/>
  <c r="O331" i="1"/>
  <c r="O364" i="1" s="1"/>
  <c r="N331" i="1"/>
  <c r="M331" i="1"/>
  <c r="L331" i="1"/>
  <c r="J331" i="1"/>
  <c r="I331" i="1"/>
  <c r="H331" i="1"/>
  <c r="Q329" i="1"/>
  <c r="K329" i="1"/>
  <c r="J329" i="1"/>
  <c r="I329" i="1"/>
  <c r="K328" i="1"/>
  <c r="K331" i="1" s="1"/>
  <c r="P323" i="1"/>
  <c r="O323" i="1"/>
  <c r="N323" i="1"/>
  <c r="M323" i="1"/>
  <c r="L323" i="1"/>
  <c r="K323" i="1"/>
  <c r="H323" i="1"/>
  <c r="K322" i="1"/>
  <c r="Q322" i="1" s="1"/>
  <c r="I322" i="1"/>
  <c r="Q321" i="1"/>
  <c r="K321" i="1"/>
  <c r="J321" i="1"/>
  <c r="I321" i="1"/>
  <c r="K320" i="1"/>
  <c r="Q320" i="1" s="1"/>
  <c r="I320" i="1"/>
  <c r="Q319" i="1"/>
  <c r="K319" i="1"/>
  <c r="J319" i="1"/>
  <c r="I319" i="1"/>
  <c r="H319" i="1"/>
  <c r="Q318" i="1"/>
  <c r="K318" i="1"/>
  <c r="J318" i="1"/>
  <c r="I318" i="1"/>
  <c r="K317" i="1"/>
  <c r="Q317" i="1" s="1"/>
  <c r="I317" i="1"/>
  <c r="Q316" i="1"/>
  <c r="Q323" i="1" s="1"/>
  <c r="K316" i="1"/>
  <c r="J316" i="1"/>
  <c r="I316" i="1"/>
  <c r="I323" i="1" s="1"/>
  <c r="P298" i="1"/>
  <c r="O298" i="1"/>
  <c r="N298" i="1"/>
  <c r="M298" i="1"/>
  <c r="L298" i="1"/>
  <c r="K298" i="1"/>
  <c r="J298" i="1"/>
  <c r="I298" i="1"/>
  <c r="H298" i="1"/>
  <c r="K297" i="1"/>
  <c r="Q297" i="1" s="1"/>
  <c r="Q298" i="1" s="1"/>
  <c r="P287" i="1"/>
  <c r="O287" i="1"/>
  <c r="N287" i="1"/>
  <c r="M287" i="1"/>
  <c r="L287" i="1"/>
  <c r="H287" i="1"/>
  <c r="K286" i="1"/>
  <c r="H286" i="1"/>
  <c r="Q286" i="1" s="1"/>
  <c r="K285" i="1"/>
  <c r="Q285" i="1" s="1"/>
  <c r="I285" i="1"/>
  <c r="I287" i="1" s="1"/>
  <c r="P272" i="1"/>
  <c r="O272" i="1"/>
  <c r="N272" i="1"/>
  <c r="M272" i="1"/>
  <c r="L272" i="1"/>
  <c r="J272" i="1"/>
  <c r="I272" i="1"/>
  <c r="H271" i="1"/>
  <c r="H272" i="1" s="1"/>
  <c r="P264" i="1"/>
  <c r="O264" i="1"/>
  <c r="N264" i="1"/>
  <c r="M264" i="1"/>
  <c r="L264" i="1"/>
  <c r="K264" i="1"/>
  <c r="J264" i="1"/>
  <c r="I264" i="1"/>
  <c r="H264" i="1"/>
  <c r="K263" i="1"/>
  <c r="Q263" i="1" s="1"/>
  <c r="Q264" i="1" s="1"/>
  <c r="P251" i="1"/>
  <c r="O251" i="1"/>
  <c r="N251" i="1"/>
  <c r="M251" i="1"/>
  <c r="M364" i="1" s="1"/>
  <c r="L251" i="1"/>
  <c r="J251" i="1"/>
  <c r="I251" i="1"/>
  <c r="H249" i="1"/>
  <c r="H251" i="1" s="1"/>
  <c r="P244" i="1"/>
  <c r="O244" i="1"/>
  <c r="N244" i="1"/>
  <c r="M244" i="1"/>
  <c r="L244" i="1"/>
  <c r="J244" i="1"/>
  <c r="I244" i="1"/>
  <c r="K243" i="1"/>
  <c r="Q243" i="1" s="1"/>
  <c r="H242" i="1"/>
  <c r="H244" i="1" s="1"/>
  <c r="P236" i="1"/>
  <c r="O236" i="1"/>
  <c r="N236" i="1"/>
  <c r="M236" i="1"/>
  <c r="L236" i="1"/>
  <c r="K236" i="1"/>
  <c r="H236" i="1"/>
  <c r="K235" i="1"/>
  <c r="Q235" i="1" s="1"/>
  <c r="I235" i="1"/>
  <c r="Q234" i="1"/>
  <c r="K234" i="1"/>
  <c r="J234" i="1"/>
  <c r="I234" i="1"/>
  <c r="H234" i="1"/>
  <c r="Q233" i="1"/>
  <c r="K233" i="1"/>
  <c r="J233" i="1"/>
  <c r="I233" i="1"/>
  <c r="I236" i="1" s="1"/>
  <c r="K232" i="1"/>
  <c r="Q232" i="1" s="1"/>
  <c r="Q236" i="1" s="1"/>
  <c r="P202" i="1"/>
  <c r="O202" i="1"/>
  <c r="N202" i="1"/>
  <c r="M202" i="1"/>
  <c r="L202" i="1"/>
  <c r="H202" i="1"/>
  <c r="K201" i="1"/>
  <c r="Q201" i="1" s="1"/>
  <c r="J201" i="1"/>
  <c r="I201" i="1"/>
  <c r="Q200" i="1"/>
  <c r="K200" i="1"/>
  <c r="J200" i="1" s="1"/>
  <c r="I200" i="1"/>
  <c r="K199" i="1"/>
  <c r="K202" i="1" s="1"/>
  <c r="Q198" i="1"/>
  <c r="K198" i="1"/>
  <c r="J198" i="1"/>
  <c r="J202" i="1" s="1"/>
  <c r="I198" i="1"/>
  <c r="I202" i="1" s="1"/>
  <c r="P174" i="1"/>
  <c r="O174" i="1"/>
  <c r="N174" i="1"/>
  <c r="M174" i="1"/>
  <c r="L174" i="1"/>
  <c r="K173" i="1"/>
  <c r="J173" i="1" s="1"/>
  <c r="H173" i="1"/>
  <c r="L172" i="1"/>
  <c r="H172" i="1"/>
  <c r="K171" i="1"/>
  <c r="Q171" i="1" s="1"/>
  <c r="H170" i="1"/>
  <c r="Q169" i="1"/>
  <c r="L169" i="1"/>
  <c r="K169" i="1"/>
  <c r="J169" i="1" s="1"/>
  <c r="I169" i="1"/>
  <c r="L168" i="1"/>
  <c r="K168" i="1"/>
  <c r="Q168" i="1" s="1"/>
  <c r="J168" i="1"/>
  <c r="H168" i="1"/>
  <c r="I168" i="1" s="1"/>
  <c r="Q167" i="1"/>
  <c r="K167" i="1"/>
  <c r="J167" i="1"/>
  <c r="I167" i="1"/>
  <c r="K166" i="1"/>
  <c r="J166" i="1" s="1"/>
  <c r="I166" i="1"/>
  <c r="Q165" i="1"/>
  <c r="K165" i="1"/>
  <c r="J165" i="1"/>
  <c r="I165" i="1"/>
  <c r="K164" i="1"/>
  <c r="J164" i="1" s="1"/>
  <c r="I164" i="1"/>
  <c r="P147" i="1"/>
  <c r="O147" i="1"/>
  <c r="N147" i="1"/>
  <c r="M147" i="1"/>
  <c r="L147" i="1"/>
  <c r="H147" i="1"/>
  <c r="K145" i="1"/>
  <c r="K147" i="1" s="1"/>
  <c r="J145" i="1"/>
  <c r="J147" i="1" s="1"/>
  <c r="I145" i="1"/>
  <c r="I147" i="1" s="1"/>
  <c r="P140" i="1"/>
  <c r="O140" i="1"/>
  <c r="N140" i="1"/>
  <c r="M140" i="1"/>
  <c r="L140" i="1"/>
  <c r="K140" i="1"/>
  <c r="J140" i="1"/>
  <c r="I140" i="1"/>
  <c r="H140" i="1"/>
  <c r="Q139" i="1"/>
  <c r="Q140" i="1" s="1"/>
  <c r="K139" i="1"/>
  <c r="Q134" i="1"/>
  <c r="P134" i="1"/>
  <c r="O134" i="1"/>
  <c r="N134" i="1"/>
  <c r="M134" i="1"/>
  <c r="L134" i="1"/>
  <c r="J134" i="1"/>
  <c r="I134" i="1"/>
  <c r="H134" i="1"/>
  <c r="Q132" i="1"/>
  <c r="K132" i="1"/>
  <c r="Q131" i="1"/>
  <c r="Q130" i="1"/>
  <c r="K130" i="1"/>
  <c r="K134" i="1" s="1"/>
  <c r="P111" i="1"/>
  <c r="O111" i="1"/>
  <c r="N111" i="1"/>
  <c r="M111" i="1"/>
  <c r="L111" i="1"/>
  <c r="Q110" i="1"/>
  <c r="K110" i="1"/>
  <c r="H110" i="1"/>
  <c r="I109" i="1"/>
  <c r="I111" i="1" s="1"/>
  <c r="H109" i="1"/>
  <c r="H111" i="1" s="1"/>
  <c r="P104" i="1"/>
  <c r="O104" i="1"/>
  <c r="N104" i="1"/>
  <c r="M104" i="1"/>
  <c r="L104" i="1"/>
  <c r="Q103" i="1"/>
  <c r="K103" i="1"/>
  <c r="J103" i="1"/>
  <c r="I103" i="1"/>
  <c r="H102" i="1"/>
  <c r="K101" i="1"/>
  <c r="Q101" i="1" s="1"/>
  <c r="J101" i="1"/>
  <c r="I101" i="1"/>
  <c r="Q100" i="1"/>
  <c r="K100" i="1"/>
  <c r="I100" i="1"/>
  <c r="P82" i="1"/>
  <c r="O82" i="1"/>
  <c r="N82" i="1"/>
  <c r="M82" i="1"/>
  <c r="L82" i="1"/>
  <c r="H82" i="1"/>
  <c r="K81" i="1"/>
  <c r="Q81" i="1" s="1"/>
  <c r="H80" i="1"/>
  <c r="Q79" i="1"/>
  <c r="K79" i="1"/>
  <c r="J79" i="1"/>
  <c r="I79" i="1"/>
  <c r="K78" i="1"/>
  <c r="Q78" i="1" s="1"/>
  <c r="K77" i="1"/>
  <c r="J77" i="1"/>
  <c r="I77" i="1"/>
  <c r="P72" i="1"/>
  <c r="O72" i="1"/>
  <c r="N72" i="1"/>
  <c r="M72" i="1"/>
  <c r="L72" i="1"/>
  <c r="H72" i="1"/>
  <c r="Q71" i="1"/>
  <c r="K71" i="1"/>
  <c r="K70" i="1"/>
  <c r="Q70" i="1" s="1"/>
  <c r="K69" i="1"/>
  <c r="K72" i="1" s="1"/>
  <c r="I69" i="1"/>
  <c r="Q68" i="1"/>
  <c r="K68" i="1"/>
  <c r="J68" i="1"/>
  <c r="I68" i="1"/>
  <c r="I72" i="1" s="1"/>
  <c r="P56" i="1"/>
  <c r="O56" i="1"/>
  <c r="N56" i="1"/>
  <c r="M56" i="1"/>
  <c r="L56" i="1"/>
  <c r="K56" i="1"/>
  <c r="K55" i="1"/>
  <c r="Q55" i="1" s="1"/>
  <c r="K54" i="1"/>
  <c r="J54" i="1"/>
  <c r="J56" i="1" s="1"/>
  <c r="H54" i="1"/>
  <c r="I54" i="1" s="1"/>
  <c r="I56" i="1" s="1"/>
  <c r="P50" i="1"/>
  <c r="O50" i="1"/>
  <c r="N50" i="1"/>
  <c r="M50" i="1"/>
  <c r="L50" i="1"/>
  <c r="H50" i="1"/>
  <c r="K49" i="1"/>
  <c r="Q49" i="1" s="1"/>
  <c r="J49" i="1"/>
  <c r="I49" i="1"/>
  <c r="Q48" i="1"/>
  <c r="K48" i="1"/>
  <c r="K47" i="1"/>
  <c r="K50" i="1" s="1"/>
  <c r="I47" i="1"/>
  <c r="Q46" i="1"/>
  <c r="K46" i="1"/>
  <c r="J46" i="1"/>
  <c r="I46" i="1"/>
  <c r="I50" i="1" s="1"/>
  <c r="P42" i="1"/>
  <c r="O42" i="1"/>
  <c r="N42" i="1"/>
  <c r="M42" i="1"/>
  <c r="L42" i="1"/>
  <c r="M41" i="1"/>
  <c r="K41" i="1"/>
  <c r="K42" i="1" s="1"/>
  <c r="J41" i="1"/>
  <c r="H41" i="1"/>
  <c r="I41" i="1" s="1"/>
  <c r="Q40" i="1"/>
  <c r="K40" i="1"/>
  <c r="J40" i="1"/>
  <c r="I40" i="1"/>
  <c r="P35" i="1"/>
  <c r="O35" i="1"/>
  <c r="N35" i="1"/>
  <c r="M35" i="1"/>
  <c r="L35" i="1"/>
  <c r="H35" i="1"/>
  <c r="Q34" i="1"/>
  <c r="K34" i="1"/>
  <c r="J34" i="1"/>
  <c r="I34" i="1"/>
  <c r="K33" i="1"/>
  <c r="Q33" i="1" s="1"/>
  <c r="Q35" i="1" s="1"/>
  <c r="I33" i="1"/>
  <c r="C31" i="1"/>
  <c r="C38" i="1" s="1"/>
  <c r="C44" i="1" s="1"/>
  <c r="C52" i="1" s="1"/>
  <c r="C66" i="1" s="1"/>
  <c r="C75" i="1" s="1"/>
  <c r="C98" i="1" s="1"/>
  <c r="C107" i="1" s="1"/>
  <c r="C128" i="1" s="1"/>
  <c r="C137" i="1" s="1"/>
  <c r="C143" i="1" s="1"/>
  <c r="C162" i="1" s="1"/>
  <c r="C196" i="1" s="1"/>
  <c r="C230" i="1" s="1"/>
  <c r="P17" i="1"/>
  <c r="O17" i="1"/>
  <c r="N17" i="1"/>
  <c r="M17" i="1"/>
  <c r="L17" i="1"/>
  <c r="H17" i="1"/>
  <c r="K16" i="1"/>
  <c r="Q16" i="1" s="1"/>
  <c r="I16" i="1"/>
  <c r="Q15" i="1"/>
  <c r="K15" i="1"/>
  <c r="J15" i="1"/>
  <c r="I15" i="1"/>
  <c r="K14" i="1"/>
  <c r="Q14" i="1" s="1"/>
  <c r="I14" i="1"/>
  <c r="Q13" i="1"/>
  <c r="K13" i="1"/>
  <c r="J13" i="1"/>
  <c r="I13" i="1"/>
  <c r="K12" i="1"/>
  <c r="Q12" i="1" s="1"/>
  <c r="I12" i="1"/>
  <c r="I11" i="1"/>
  <c r="H11" i="1"/>
  <c r="K11" i="1" s="1"/>
  <c r="Q10" i="1"/>
  <c r="K10" i="1"/>
  <c r="J10" i="1" s="1"/>
  <c r="I10" i="1"/>
  <c r="H10" i="1"/>
  <c r="K9" i="1"/>
  <c r="J9" i="1" s="1"/>
  <c r="I9" i="1"/>
  <c r="Q8" i="1"/>
  <c r="K8" i="1"/>
  <c r="J8" i="1"/>
  <c r="I8" i="1"/>
  <c r="K7" i="1"/>
  <c r="J7" i="1" s="1"/>
  <c r="I7" i="1"/>
  <c r="Q287" i="1" l="1"/>
  <c r="J360" i="1"/>
  <c r="C240" i="1"/>
  <c r="C261" i="1"/>
  <c r="Q72" i="1"/>
  <c r="Q11" i="1"/>
  <c r="J11" i="1"/>
  <c r="I104" i="1"/>
  <c r="J82" i="1"/>
  <c r="Q9" i="1"/>
  <c r="K17" i="1"/>
  <c r="Q164" i="1"/>
  <c r="Q166" i="1"/>
  <c r="I172" i="1"/>
  <c r="I174" i="1" s="1"/>
  <c r="I364" i="1" s="1"/>
  <c r="Q173" i="1"/>
  <c r="K242" i="1"/>
  <c r="K244" i="1" s="1"/>
  <c r="K249" i="1"/>
  <c r="K251" i="1" s="1"/>
  <c r="Q328" i="1"/>
  <c r="Q331" i="1" s="1"/>
  <c r="Q7" i="1"/>
  <c r="J33" i="1"/>
  <c r="K35" i="1"/>
  <c r="J47" i="1"/>
  <c r="J50" i="1" s="1"/>
  <c r="Q54" i="1"/>
  <c r="Q56" i="1" s="1"/>
  <c r="Q77" i="1"/>
  <c r="I80" i="1"/>
  <c r="I82" i="1" s="1"/>
  <c r="K109" i="1"/>
  <c r="Q145" i="1"/>
  <c r="Q147" i="1" s="1"/>
  <c r="H174" i="1"/>
  <c r="H364" i="1" s="1"/>
  <c r="Q199" i="1"/>
  <c r="Q202" i="1" s="1"/>
  <c r="J235" i="1"/>
  <c r="J236" i="1" s="1"/>
  <c r="Q242" i="1"/>
  <c r="Q244" i="1" s="1"/>
  <c r="Q249" i="1"/>
  <c r="Q251" i="1" s="1"/>
  <c r="J285" i="1"/>
  <c r="J287" i="1" s="1"/>
  <c r="J320" i="1"/>
  <c r="J322" i="1"/>
  <c r="J350" i="1"/>
  <c r="J351" i="1" s="1"/>
  <c r="Q41" i="1"/>
  <c r="Q42" i="1" s="1"/>
  <c r="K170" i="1"/>
  <c r="J170" i="1" s="1"/>
  <c r="J174" i="1" s="1"/>
  <c r="K172" i="1"/>
  <c r="J172" i="1" s="1"/>
  <c r="K287" i="1"/>
  <c r="H42" i="1"/>
  <c r="Q47" i="1"/>
  <c r="Q50" i="1" s="1"/>
  <c r="K80" i="1"/>
  <c r="J80" i="1" s="1"/>
  <c r="J100" i="1"/>
  <c r="I102" i="1"/>
  <c r="H104" i="1"/>
  <c r="K271" i="1"/>
  <c r="K272" i="1" s="1"/>
  <c r="J12" i="1"/>
  <c r="J14" i="1"/>
  <c r="J16" i="1"/>
  <c r="H56" i="1"/>
  <c r="J69" i="1"/>
  <c r="J72" i="1" s="1"/>
  <c r="J171" i="1"/>
  <c r="K174" i="1"/>
  <c r="Q271" i="1"/>
  <c r="Q272" i="1" s="1"/>
  <c r="J317" i="1"/>
  <c r="J323" i="1" s="1"/>
  <c r="J358" i="1"/>
  <c r="K102" i="1"/>
  <c r="J102" i="1" s="1"/>
  <c r="Q69" i="1"/>
  <c r="Q358" i="1"/>
  <c r="Q360" i="1" s="1"/>
  <c r="Q17" i="1" l="1"/>
  <c r="C247" i="1"/>
  <c r="C269" i="1"/>
  <c r="C283" i="1" s="1"/>
  <c r="Q109" i="1"/>
  <c r="Q111" i="1" s="1"/>
  <c r="K111" i="1"/>
  <c r="K364" i="1" s="1"/>
  <c r="J109" i="1"/>
  <c r="J111" i="1" s="1"/>
  <c r="Q80" i="1"/>
  <c r="Q82" i="1"/>
  <c r="K104" i="1"/>
  <c r="Q172" i="1"/>
  <c r="K82" i="1"/>
  <c r="J104" i="1"/>
  <c r="J364" i="1" s="1"/>
  <c r="Q170" i="1"/>
  <c r="Q174" i="1" s="1"/>
  <c r="Q364" i="1" s="1"/>
  <c r="Q102" i="1"/>
  <c r="Q104" i="1" s="1"/>
  <c r="C314" i="1" l="1"/>
  <c r="C326" i="1" s="1"/>
  <c r="C295" i="1"/>
  <c r="C355" i="1" l="1"/>
  <c r="C348" i="1"/>
</calcChain>
</file>

<file path=xl/sharedStrings.xml><?xml version="1.0" encoding="utf-8"?>
<sst xmlns="http://schemas.openxmlformats.org/spreadsheetml/2006/main" count="764" uniqueCount="255">
  <si>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</si>
  <si>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</si>
  <si>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</si>
  <si>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</si>
  <si>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</si>
  <si>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</si>
  <si>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ENERO DE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</si>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</sst>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0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378667C4-5553-4489-8DB9-9C83A8A0C771}"/>
    <cellStyle name="Millares 4" xfId="7" xr:uid="{57D9F1B8-AA0B-48DE-84BA-15D39E713A7A}"/>
    <cellStyle name="Millares 5" xfId="11" xr:uid="{D64DB377-C751-4E22-B744-8F88C5FDC95C}"/>
    <cellStyle name="Millares 6" xfId="17" xr:uid="{E7A8C1A0-D121-465A-BD8E-4AFDD1D2480A}"/>
    <cellStyle name="Moneda" xfId="1" builtinId="4"/>
    <cellStyle name="Moneda 10" xfId="8" xr:uid="{FF14E664-7B47-4357-BB3C-D545F6BF0C3C}"/>
    <cellStyle name="Moneda 11" xfId="15" xr:uid="{7B5F58AD-3411-4508-A462-7A07B264A022}"/>
    <cellStyle name="Moneda 12" xfId="21" xr:uid="{98AD3351-4EA6-4B9A-96B0-BCADF7F979CF}"/>
    <cellStyle name="Moneda 13" xfId="16" xr:uid="{BAFB2263-3461-420E-879F-F6ADDA39D37D}"/>
    <cellStyle name="Moneda 14" xfId="27" xr:uid="{037EAD84-92D0-4C3F-B602-BC63EE083C6F}"/>
    <cellStyle name="Moneda 15" xfId="29" xr:uid="{3266EFB9-E8F1-47C2-8444-F82257BA2FEB}"/>
    <cellStyle name="Moneda 16" xfId="36" xr:uid="{0A2A8DB2-E3C0-4B68-B2E7-2DB9B2A6F1B8}"/>
    <cellStyle name="Moneda 17" xfId="33" xr:uid="{7F14908D-6634-4E87-984D-4D5F6F2F8B7B}"/>
    <cellStyle name="Moneda 18" xfId="35" xr:uid="{FEB0B22F-161C-4485-B868-082086DDBA50}"/>
    <cellStyle name="Moneda 19" xfId="30" xr:uid="{3A8EEE3E-C737-41BC-AADD-437FAFFE131B}"/>
    <cellStyle name="Moneda 2" xfId="3" xr:uid="{ACC63CFC-D893-4B9B-998F-FE2346632AF5}"/>
    <cellStyle name="Moneda 4" xfId="6" xr:uid="{FC6C694B-5CD1-4062-970F-369CCA39E1FF}"/>
    <cellStyle name="Moneda 5" xfId="9" xr:uid="{0AD2CE99-3E9E-4F00-97A9-E16F9D11B211}"/>
    <cellStyle name="Moneda 6" xfId="13" xr:uid="{FE08632C-DA05-4804-B67C-FEB0A3690535}"/>
    <cellStyle name="Moneda 8" xfId="20" xr:uid="{839D5EEA-B49A-4F3F-B791-0CF462C297F2}"/>
    <cellStyle name="Moneda 9" xfId="24" xr:uid="{8FD23559-62F1-49D4-BD33-13C9CBC817FF}"/>
    <cellStyle name="Normal" xfId="0" builtinId="0"/>
    <cellStyle name="Normal 10" xfId="25" xr:uid="{3EA8E470-A268-4EF2-8083-DFAC5ECBF332}"/>
    <cellStyle name="Normal 11" xfId="23" xr:uid="{0E19F6C8-B59B-4418-9D10-6A5BEDFBADEC}"/>
    <cellStyle name="Normal 12" xfId="18" xr:uid="{0B166ECB-FD83-41FC-9EBC-A213C4578151}"/>
    <cellStyle name="Normal 13" xfId="22" xr:uid="{F8327B40-61C2-4C14-AD68-AE0D06E19BAB}"/>
    <cellStyle name="Normal 14" xfId="26" xr:uid="{73027722-0D16-4DC7-96AD-FD3715756065}"/>
    <cellStyle name="Normal 15" xfId="28" xr:uid="{6166BA13-5E84-41BB-B5C0-87B57FA4ED9B}"/>
    <cellStyle name="Normal 16" xfId="34" xr:uid="{63BC3D09-D580-43D3-9276-B1A04F1DD624}"/>
    <cellStyle name="Normal 17" xfId="32" xr:uid="{C9EDDCC0-C957-4E63-94EF-4AD22C26E879}"/>
    <cellStyle name="Normal 18" xfId="31" xr:uid="{62774231-34D9-4B75-801F-914A3A6D4CF0}"/>
    <cellStyle name="Normal 2" xfId="2" xr:uid="{FDB45D68-5744-4353-8ACD-67756DCAC603}"/>
    <cellStyle name="Normal 4" xfId="5" xr:uid="{40936331-AD98-42EC-A1F0-654F2EC9A6DC}"/>
    <cellStyle name="Normal 5" xfId="10" xr:uid="{DEEC671C-4F3E-44D7-B58A-C7F4E3CE4FCF}"/>
    <cellStyle name="Normal 6" xfId="12" xr:uid="{8A9C5BCF-A2A2-4D20-A646-E730156C2DEA}"/>
    <cellStyle name="Normal 8" xfId="14" xr:uid="{87163422-1043-4941-A4D0-C7F816DC5114}"/>
    <cellStyle name="Normal 9" xfId="19" xr:uid="{680B97B7-E9EC-4B9F-9A5A-9DDEBF379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6E0E-B604-42EF-BE15-8E73C30F9F6F}">
  <dimension ref="A1:U382"/>
  <sheetViews>
    <sheetView tabSelected="1" topLeftCell="B1" zoomScale="90" zoomScaleNormal="90" zoomScaleSheetLayoutView="100" workbookViewId="0">
      <selection activeCell="C167" sqref="C167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0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0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0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0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0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6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0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6" si="1">H8*2</f>
        <v>5003.1400000000003</v>
      </c>
      <c r="J8" s="28">
        <f t="shared" ref="J8:J16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6" si="3">H8+K8-M8+N8-O8-P8</f>
        <v>2641.0985000000001</v>
      </c>
      <c r="R8" s="30"/>
    </row>
    <row r="9" spans="1:20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0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8</v>
      </c>
      <c r="H10" s="28">
        <f>2501.57/15*G10</f>
        <v>1334.1706666666666</v>
      </c>
      <c r="I10" s="28">
        <f t="shared" si="1"/>
        <v>2668.3413333333333</v>
      </c>
      <c r="J10" s="28">
        <f t="shared" si="2"/>
        <v>14409.043200000002</v>
      </c>
      <c r="K10" s="29">
        <f t="shared" si="0"/>
        <v>66.708533333333335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1415.3292000000001</v>
      </c>
      <c r="R10" s="30"/>
    </row>
    <row r="11" spans="1:20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7</v>
      </c>
      <c r="H11" s="28">
        <f>2501.57/15*G11</f>
        <v>1167.3993333333333</v>
      </c>
      <c r="I11" s="28">
        <f t="shared" si="1"/>
        <v>2334.7986666666666</v>
      </c>
      <c r="J11" s="28">
        <f t="shared" si="2"/>
        <v>12607.9128</v>
      </c>
      <c r="K11" s="29">
        <f t="shared" si="0"/>
        <v>58.36996666666667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1240.2193</v>
      </c>
      <c r="R11" s="30"/>
    </row>
    <row r="12" spans="1:20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  <c r="T12" s="31"/>
    </row>
    <row r="13" spans="1:20" ht="26.25" customHeight="1" x14ac:dyDescent="0.25">
      <c r="A13" s="22"/>
      <c r="B13" s="23"/>
      <c r="C13" s="24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</row>
    <row r="14" spans="1:20" ht="26.25" customHeight="1" x14ac:dyDescent="0.25">
      <c r="A14" s="34"/>
      <c r="C14" s="35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  <c r="T14" s="36"/>
    </row>
    <row r="15" spans="1:20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0" ht="26.25" customHeight="1" x14ac:dyDescent="0.25">
      <c r="A16" s="22"/>
      <c r="B16" s="23"/>
      <c r="C16" s="37" t="s">
        <v>31</v>
      </c>
      <c r="D16" s="25"/>
      <c r="E16" s="26" t="s">
        <v>22</v>
      </c>
      <c r="F16" s="27">
        <v>111</v>
      </c>
      <c r="G16" s="27">
        <v>15</v>
      </c>
      <c r="H16" s="28">
        <v>2501.5700000000002</v>
      </c>
      <c r="I16" s="28">
        <f t="shared" si="1"/>
        <v>5003.1400000000003</v>
      </c>
      <c r="J16" s="28">
        <f t="shared" si="2"/>
        <v>27016.956000000006</v>
      </c>
      <c r="K16" s="29">
        <f t="shared" si="0"/>
        <v>125.07850000000002</v>
      </c>
      <c r="L16" s="29"/>
      <c r="M16" s="28">
        <v>0</v>
      </c>
      <c r="N16" s="29">
        <v>14.45</v>
      </c>
      <c r="O16" s="28">
        <v>0</v>
      </c>
      <c r="P16" s="28"/>
      <c r="Q16" s="28">
        <f t="shared" si="3"/>
        <v>2641.0985000000001</v>
      </c>
      <c r="R16" s="30"/>
    </row>
    <row r="17" spans="1:21" s="2" customFormat="1" ht="15.75" thickBot="1" x14ac:dyDescent="0.3">
      <c r="A17"/>
      <c r="B17"/>
      <c r="C17" s="38"/>
      <c r="D17" s="39"/>
      <c r="E17" s="6"/>
      <c r="F17" s="40"/>
      <c r="G17" s="41" t="s">
        <v>32</v>
      </c>
      <c r="H17" s="42">
        <f>SUM(H7:H16)</f>
        <v>22514.13</v>
      </c>
      <c r="I17" s="42"/>
      <c r="J17" s="42"/>
      <c r="K17" s="43">
        <f t="shared" ref="K17:Q17" si="4">SUM(K7:K16)</f>
        <v>1125.7065000000005</v>
      </c>
      <c r="L17" s="43">
        <f t="shared" si="4"/>
        <v>0</v>
      </c>
      <c r="M17" s="42">
        <f t="shared" si="4"/>
        <v>0</v>
      </c>
      <c r="N17" s="43">
        <f t="shared" si="4"/>
        <v>144.5</v>
      </c>
      <c r="O17" s="42">
        <f t="shared" si="4"/>
        <v>0</v>
      </c>
      <c r="P17" s="43">
        <f t="shared" si="4"/>
        <v>0</v>
      </c>
      <c r="Q17" s="42">
        <f t="shared" si="4"/>
        <v>23784.336500000001</v>
      </c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ht="14.25" customHeigh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x14ac:dyDescent="0.25">
      <c r="A20"/>
      <c r="B20"/>
      <c r="C20" s="38"/>
      <c r="D20" s="39"/>
      <c r="E20" s="6"/>
      <c r="F20" s="40"/>
      <c r="G20" s="38"/>
      <c r="H20" s="44"/>
      <c r="I20" s="44"/>
      <c r="J20" s="44"/>
      <c r="K20" s="45"/>
      <c r="L20" s="45"/>
      <c r="M20" s="44"/>
      <c r="N20" s="45"/>
      <c r="O20" s="44"/>
      <c r="P20" s="44"/>
      <c r="Q20" s="44"/>
      <c r="R20" s="39"/>
      <c r="T20"/>
      <c r="U20"/>
    </row>
    <row r="21" spans="1:21" s="2" customFormat="1" ht="15.75" thickBot="1" x14ac:dyDescent="0.3">
      <c r="A21"/>
      <c r="B21"/>
      <c r="C21" s="46"/>
      <c r="D21" s="47"/>
      <c r="E21" s="48"/>
      <c r="F21" s="49"/>
      <c r="G21"/>
      <c r="H21"/>
      <c r="I21" s="47"/>
      <c r="J21" s="47"/>
      <c r="K21" s="50"/>
      <c r="L21" s="50"/>
      <c r="M21" s="47"/>
      <c r="N21" s="51"/>
      <c r="O21"/>
      <c r="P21"/>
      <c r="Q21"/>
      <c r="R21"/>
      <c r="T21"/>
      <c r="U21"/>
    </row>
    <row r="22" spans="1:21" s="2" customFormat="1" x14ac:dyDescent="0.25">
      <c r="A22"/>
      <c r="B22"/>
      <c r="C22" s="52" t="s">
        <v>33</v>
      </c>
      <c r="D22" s="52"/>
      <c r="E22" s="52"/>
      <c r="F22" s="52"/>
      <c r="G22" s="52"/>
      <c r="I22" s="53"/>
      <c r="J22" s="53"/>
      <c r="K22" s="54" t="s">
        <v>34</v>
      </c>
      <c r="L22" s="54"/>
      <c r="M22" s="54"/>
      <c r="N22"/>
      <c r="O22"/>
      <c r="P22"/>
      <c r="Q22" s="54" t="s">
        <v>35</v>
      </c>
      <c r="R22" s="54"/>
      <c r="T22"/>
      <c r="U22"/>
    </row>
    <row r="23" spans="1:21" s="55" customFormat="1" x14ac:dyDescent="0.25">
      <c r="B23"/>
      <c r="C23" s="52" t="s">
        <v>36</v>
      </c>
      <c r="D23" s="52"/>
      <c r="E23" s="52"/>
      <c r="F23" s="52"/>
      <c r="G23" s="52"/>
      <c r="H23" s="52" t="s">
        <v>37</v>
      </c>
      <c r="I23" s="52"/>
      <c r="J23" s="52"/>
      <c r="K23" s="52"/>
      <c r="L23" s="52"/>
      <c r="M23" s="52"/>
      <c r="N23" s="52"/>
      <c r="O23"/>
      <c r="P23"/>
      <c r="Q23" s="52" t="s">
        <v>38</v>
      </c>
      <c r="R23" s="52"/>
      <c r="S23" s="2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5.75" x14ac:dyDescent="0.25">
      <c r="A26"/>
      <c r="B26"/>
      <c r="C26" s="56"/>
      <c r="D26" s="40"/>
      <c r="E26" s="57"/>
      <c r="F26" s="40"/>
      <c r="G26"/>
      <c r="H26" s="40"/>
      <c r="I26" s="40"/>
      <c r="J26" s="40"/>
      <c r="K26" s="58"/>
      <c r="L26" s="58"/>
      <c r="M26" s="40"/>
      <c r="N26" s="58"/>
      <c r="O26"/>
      <c r="P26"/>
      <c r="Q26" s="40"/>
      <c r="R26" s="40"/>
      <c r="T26"/>
      <c r="U26"/>
    </row>
    <row r="27" spans="1:21" s="2" customFormat="1" ht="18.75" customHeight="1" x14ac:dyDescent="0.5">
      <c r="A27"/>
      <c r="B27" s="59"/>
      <c r="C27" s="1" t="s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T27"/>
      <c r="U27"/>
    </row>
    <row r="28" spans="1:21" s="2" customFormat="1" ht="24" customHeight="1" x14ac:dyDescent="0.35">
      <c r="A28"/>
      <c r="B28" s="60"/>
      <c r="C28" s="3" t="s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T28"/>
      <c r="U28"/>
    </row>
    <row r="29" spans="1:21" s="2" customFormat="1" ht="15.75" x14ac:dyDescent="0.25">
      <c r="A29"/>
      <c r="B29"/>
      <c r="C29" s="61" t="s">
        <v>2</v>
      </c>
      <c r="D29" s="62" t="s">
        <v>39</v>
      </c>
      <c r="E29" s="63"/>
      <c r="F29" s="64"/>
      <c r="G29" s="62"/>
      <c r="H29" s="62"/>
      <c r="I29" s="62"/>
      <c r="J29" s="62"/>
      <c r="K29" s="65"/>
      <c r="L29" s="65"/>
      <c r="M29" s="62"/>
      <c r="N29" s="65"/>
      <c r="O29" s="62"/>
      <c r="P29" s="62"/>
      <c r="Q29" s="62"/>
      <c r="R29" s="66" t="s">
        <v>3</v>
      </c>
      <c r="T29"/>
      <c r="U29"/>
    </row>
    <row r="30" spans="1:21" s="2" customFormat="1" ht="12.75" customHeight="1" x14ac:dyDescent="0.25">
      <c r="A30"/>
      <c r="B30"/>
      <c r="C30" s="67" t="s">
        <v>40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1" t="s">
        <v>5</v>
      </c>
      <c r="T30"/>
      <c r="U30"/>
    </row>
    <row r="31" spans="1:21" s="2" customFormat="1" x14ac:dyDescent="0.25">
      <c r="A31"/>
      <c r="B31"/>
      <c r="C31" s="12" t="str">
        <f>C5</f>
        <v>PERIODO DEL 1 AL 15 DE ENERO DE 2021</v>
      </c>
      <c r="D31" s="13"/>
      <c r="E31" s="6"/>
      <c r="F31" s="68"/>
      <c r="G31" s="69"/>
      <c r="H31" s="69"/>
      <c r="I31" s="69"/>
      <c r="J31" s="69"/>
      <c r="K31" s="70"/>
      <c r="L31" s="70"/>
      <c r="M31" s="69"/>
      <c r="N31" s="70"/>
      <c r="O31" s="69"/>
      <c r="P31" s="69"/>
      <c r="Q31" s="69"/>
      <c r="R31" s="14"/>
      <c r="T31"/>
      <c r="U31"/>
    </row>
    <row r="32" spans="1:21" ht="22.5" x14ac:dyDescent="0.25">
      <c r="C32" s="15" t="s">
        <v>7</v>
      </c>
      <c r="D32" s="15" t="s">
        <v>8</v>
      </c>
      <c r="E32" s="16" t="s">
        <v>9</v>
      </c>
      <c r="F32" s="15" t="s">
        <v>10</v>
      </c>
      <c r="G32" s="15" t="s">
        <v>11</v>
      </c>
      <c r="H32" s="15" t="s">
        <v>12</v>
      </c>
      <c r="I32" s="15"/>
      <c r="J32" s="15"/>
      <c r="K32" s="17" t="s">
        <v>13</v>
      </c>
      <c r="L32" s="18" t="s">
        <v>14</v>
      </c>
      <c r="M32" s="15" t="s">
        <v>15</v>
      </c>
      <c r="N32" s="19" t="s">
        <v>16</v>
      </c>
      <c r="O32" s="20" t="s">
        <v>17</v>
      </c>
      <c r="P32" s="20" t="s">
        <v>18</v>
      </c>
      <c r="Q32" s="21" t="s">
        <v>19</v>
      </c>
      <c r="R32" s="15" t="s">
        <v>20</v>
      </c>
    </row>
    <row r="33" spans="1:21" ht="26.25" customHeight="1" x14ac:dyDescent="0.25">
      <c r="A33" s="22" t="s">
        <v>41</v>
      </c>
      <c r="B33" s="71"/>
      <c r="C33" s="72" t="s">
        <v>33</v>
      </c>
      <c r="D33" s="73"/>
      <c r="E33" s="74" t="s">
        <v>42</v>
      </c>
      <c r="F33" s="75">
        <v>113</v>
      </c>
      <c r="G33" s="75">
        <v>15</v>
      </c>
      <c r="H33" s="28">
        <v>13312.35</v>
      </c>
      <c r="I33" s="28">
        <f>H33*2</f>
        <v>26624.7</v>
      </c>
      <c r="J33" s="28">
        <f>K33*24</f>
        <v>15974.820000000002</v>
      </c>
      <c r="K33" s="76">
        <f>H33*0.05</f>
        <v>665.61750000000006</v>
      </c>
      <c r="L33" s="76"/>
      <c r="M33" s="77">
        <v>2132.48</v>
      </c>
      <c r="N33" s="76">
        <v>0</v>
      </c>
      <c r="O33" s="77">
        <v>0</v>
      </c>
      <c r="P33" s="77"/>
      <c r="Q33" s="28">
        <f>H33+K33-M33+N33-O33-P33</f>
        <v>11845.487500000001</v>
      </c>
      <c r="R33" s="78"/>
      <c r="T33" s="31"/>
      <c r="U33" s="79"/>
    </row>
    <row r="34" spans="1:21" ht="26.25" customHeight="1" x14ac:dyDescent="0.25">
      <c r="A34" s="22" t="s">
        <v>43</v>
      </c>
      <c r="B34" s="23"/>
      <c r="C34" s="72" t="s">
        <v>44</v>
      </c>
      <c r="D34" s="73"/>
      <c r="E34" s="74" t="s">
        <v>45</v>
      </c>
      <c r="F34" s="75">
        <v>113</v>
      </c>
      <c r="G34" s="75">
        <v>15</v>
      </c>
      <c r="H34" s="28">
        <v>2463.08</v>
      </c>
      <c r="I34" s="28">
        <f>H34*2</f>
        <v>4926.16</v>
      </c>
      <c r="J34" s="28">
        <f>K34*24</f>
        <v>2955.6959999999999</v>
      </c>
      <c r="K34" s="76">
        <f>H34*0.05</f>
        <v>123.154</v>
      </c>
      <c r="L34" s="76"/>
      <c r="M34" s="80">
        <v>0</v>
      </c>
      <c r="N34" s="81">
        <v>16.920000000000002</v>
      </c>
      <c r="O34" s="82">
        <v>0</v>
      </c>
      <c r="P34" s="82"/>
      <c r="Q34" s="28">
        <f>(H34+K34-M34+N34-O34-P34)</f>
        <v>2603.154</v>
      </c>
      <c r="R34" s="83"/>
      <c r="T34" s="84"/>
    </row>
    <row r="35" spans="1:21" ht="15.75" thickBot="1" x14ac:dyDescent="0.3">
      <c r="C35" s="85"/>
      <c r="D35" s="69"/>
      <c r="E35" s="63"/>
      <c r="F35" s="86"/>
      <c r="G35" s="87" t="s">
        <v>32</v>
      </c>
      <c r="H35" s="88">
        <f>SUM(H33:H34)</f>
        <v>15775.43</v>
      </c>
      <c r="I35" s="88"/>
      <c r="J35" s="88"/>
      <c r="K35" s="89">
        <f>SUM(K33:K34)</f>
        <v>788.77150000000006</v>
      </c>
      <c r="L35" s="89">
        <f>SUM(L33:L34)</f>
        <v>0</v>
      </c>
      <c r="M35" s="88">
        <f>SUM(M33:M34)</f>
        <v>2132.48</v>
      </c>
      <c r="N35" s="89">
        <f>SUM(N33:N34)</f>
        <v>16.920000000000002</v>
      </c>
      <c r="O35" s="89">
        <f t="shared" ref="O35:P35" si="5">SUM(O33:O34)</f>
        <v>0</v>
      </c>
      <c r="P35" s="89">
        <f t="shared" si="5"/>
        <v>0</v>
      </c>
      <c r="Q35" s="88">
        <f>SUM(Q33:Q34)</f>
        <v>14448.641500000002</v>
      </c>
      <c r="R35" s="69"/>
    </row>
    <row r="36" spans="1:21" ht="10.5" customHeight="1" x14ac:dyDescent="0.25">
      <c r="C36" s="90"/>
      <c r="F36" s="40"/>
    </row>
    <row r="37" spans="1:21" ht="15.75" x14ac:dyDescent="0.25">
      <c r="C37" s="92" t="s">
        <v>46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3"/>
    </row>
    <row r="38" spans="1:21" x14ac:dyDescent="0.25">
      <c r="C38" s="12" t="str">
        <f>C31</f>
        <v>PERIODO DEL 1 AL 15 DE ENERO DE 2021</v>
      </c>
      <c r="D38" s="13"/>
      <c r="E38" s="6"/>
      <c r="F38" s="94"/>
      <c r="G38" s="95"/>
      <c r="H38" s="96"/>
      <c r="I38" s="96"/>
      <c r="J38" s="96"/>
      <c r="K38" s="97"/>
      <c r="L38" s="97"/>
      <c r="M38" s="96"/>
      <c r="N38" s="97"/>
      <c r="O38" s="96"/>
      <c r="P38" s="96"/>
      <c r="Q38" s="96"/>
      <c r="R38" s="95"/>
    </row>
    <row r="39" spans="1:21" ht="22.5" x14ac:dyDescent="0.25">
      <c r="C39" s="15" t="s">
        <v>7</v>
      </c>
      <c r="D39" s="15" t="s">
        <v>8</v>
      </c>
      <c r="E39" s="16" t="s">
        <v>9</v>
      </c>
      <c r="F39" s="15" t="s">
        <v>10</v>
      </c>
      <c r="G39" s="15" t="s">
        <v>11</v>
      </c>
      <c r="H39" s="15" t="s">
        <v>12</v>
      </c>
      <c r="I39" s="15"/>
      <c r="J39" s="15"/>
      <c r="K39" s="17" t="s">
        <v>13</v>
      </c>
      <c r="L39" s="18" t="s">
        <v>14</v>
      </c>
      <c r="M39" s="15" t="s">
        <v>15</v>
      </c>
      <c r="N39" s="19" t="s">
        <v>16</v>
      </c>
      <c r="O39" s="20" t="s">
        <v>17</v>
      </c>
      <c r="P39" s="20" t="s">
        <v>18</v>
      </c>
      <c r="Q39" s="21" t="s">
        <v>19</v>
      </c>
      <c r="R39" s="15" t="s">
        <v>20</v>
      </c>
    </row>
    <row r="40" spans="1:21" ht="26.25" customHeight="1" x14ac:dyDescent="0.25">
      <c r="A40" s="22" t="s">
        <v>47</v>
      </c>
      <c r="C40" s="35" t="s">
        <v>48</v>
      </c>
      <c r="D40" s="98" t="s">
        <v>49</v>
      </c>
      <c r="E40" s="99" t="s">
        <v>37</v>
      </c>
      <c r="F40" s="100">
        <v>113</v>
      </c>
      <c r="G40" s="100">
        <v>15</v>
      </c>
      <c r="H40" s="28"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102">
        <v>0</v>
      </c>
      <c r="P40" s="102"/>
      <c r="Q40" s="28">
        <f>ROUND(H40+K40-M40+N40-O40-P40,0)+L40</f>
        <v>5559</v>
      </c>
      <c r="R40" s="103"/>
    </row>
    <row r="41" spans="1:21" ht="26.25" customHeight="1" x14ac:dyDescent="0.25">
      <c r="A41" s="22" t="s">
        <v>50</v>
      </c>
      <c r="B41" s="23"/>
      <c r="C41" s="24" t="s">
        <v>25</v>
      </c>
      <c r="D41" s="104"/>
      <c r="E41" s="99" t="s">
        <v>51</v>
      </c>
      <c r="F41" s="100">
        <v>111</v>
      </c>
      <c r="G41" s="100">
        <v>7</v>
      </c>
      <c r="H41" s="28">
        <f>5827.5/15*G41</f>
        <v>2719.5</v>
      </c>
      <c r="I41" s="28">
        <f>H41*2</f>
        <v>5439</v>
      </c>
      <c r="J41" s="28">
        <f>K41*24</f>
        <v>3263.3999999999996</v>
      </c>
      <c r="K41" s="76">
        <f>H41*0.05</f>
        <v>135.97499999999999</v>
      </c>
      <c r="L41" s="76"/>
      <c r="M41" s="82">
        <f>560.34/2</f>
        <v>280.17</v>
      </c>
      <c r="N41" s="101">
        <v>0</v>
      </c>
      <c r="O41" s="82">
        <v>0</v>
      </c>
      <c r="P41" s="82"/>
      <c r="Q41" s="28">
        <f t="shared" ref="Q41" si="6">ROUND(H41+K41-M41+N41-O41-P41,0)</f>
        <v>2575</v>
      </c>
      <c r="R41" s="103"/>
    </row>
    <row r="42" spans="1:21" ht="15.75" thickBot="1" x14ac:dyDescent="0.3">
      <c r="C42" s="105"/>
      <c r="D42" s="95"/>
      <c r="E42" s="106"/>
      <c r="F42" s="107"/>
      <c r="G42" s="108" t="s">
        <v>32</v>
      </c>
      <c r="H42" s="109">
        <f>SUM(H40:H41)</f>
        <v>8547</v>
      </c>
      <c r="I42" s="109"/>
      <c r="J42" s="109"/>
      <c r="K42" s="110">
        <f>SUM(K40:K41)</f>
        <v>427.35</v>
      </c>
      <c r="L42" s="110">
        <f>SUM(L40:L41)</f>
        <v>0</v>
      </c>
      <c r="M42" s="109">
        <f>SUM(M40:M41)</f>
        <v>840.51</v>
      </c>
      <c r="N42" s="110">
        <f>SUM(N40:N41)</f>
        <v>0</v>
      </c>
      <c r="O42" s="110">
        <f t="shared" ref="O42" si="7">SUM(O40:O41)</f>
        <v>0</v>
      </c>
      <c r="P42" s="110">
        <f>SUM(P40:P41)</f>
        <v>0</v>
      </c>
      <c r="Q42" s="111">
        <f>SUM(Q40:Q41)</f>
        <v>8134</v>
      </c>
      <c r="R42" s="95"/>
    </row>
    <row r="43" spans="1:21" ht="15.75" x14ac:dyDescent="0.25">
      <c r="C43" s="112" t="s">
        <v>52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  <c r="Q43" s="114"/>
      <c r="R43" s="115"/>
    </row>
    <row r="44" spans="1:21" x14ac:dyDescent="0.25">
      <c r="C44" s="12" t="str">
        <f>C38</f>
        <v>PERIODO DEL 1 AL 15 DE ENERO DE 2021</v>
      </c>
      <c r="D44" s="12"/>
      <c r="E44" s="6"/>
      <c r="F44" s="116"/>
      <c r="G44" s="117"/>
      <c r="H44" s="118"/>
      <c r="I44" s="118"/>
      <c r="J44" s="118"/>
      <c r="K44" s="119"/>
      <c r="L44" s="119"/>
      <c r="M44" s="118"/>
      <c r="N44" s="119"/>
      <c r="O44" s="118"/>
      <c r="P44" s="118"/>
      <c r="Q44" s="118"/>
      <c r="R44" s="120"/>
    </row>
    <row r="45" spans="1:21" ht="22.5" x14ac:dyDescent="0.25">
      <c r="C45" s="15" t="s">
        <v>7</v>
      </c>
      <c r="D45" s="15" t="s">
        <v>8</v>
      </c>
      <c r="E45" s="16" t="s">
        <v>9</v>
      </c>
      <c r="F45" s="15" t="s">
        <v>10</v>
      </c>
      <c r="G45" s="15" t="s">
        <v>11</v>
      </c>
      <c r="H45" s="15" t="s">
        <v>12</v>
      </c>
      <c r="I45" s="15"/>
      <c r="J45" s="15"/>
      <c r="K45" s="17" t="s">
        <v>13</v>
      </c>
      <c r="L45" s="18" t="s">
        <v>14</v>
      </c>
      <c r="M45" s="15" t="s">
        <v>15</v>
      </c>
      <c r="N45" s="19" t="s">
        <v>16</v>
      </c>
      <c r="O45" s="20" t="s">
        <v>17</v>
      </c>
      <c r="P45" s="20" t="s">
        <v>18</v>
      </c>
      <c r="Q45" s="21" t="s">
        <v>19</v>
      </c>
      <c r="R45" s="15" t="s">
        <v>20</v>
      </c>
    </row>
    <row r="46" spans="1:21" ht="26.25" customHeight="1" x14ac:dyDescent="0.25">
      <c r="A46" s="22" t="s">
        <v>53</v>
      </c>
      <c r="C46" s="121" t="s">
        <v>54</v>
      </c>
      <c r="D46" s="122"/>
      <c r="E46" s="123" t="s">
        <v>55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80"/>
      <c r="Q46" s="28">
        <f>H46+K46-M46+N46-O46-P46</f>
        <v>5019.5614999999989</v>
      </c>
      <c r="R46" s="128"/>
    </row>
    <row r="47" spans="1:21" ht="26.25" customHeight="1" x14ac:dyDescent="0.25">
      <c r="A47" s="22" t="s">
        <v>56</v>
      </c>
      <c r="C47" s="129" t="s">
        <v>57</v>
      </c>
      <c r="D47" s="122"/>
      <c r="E47" s="123" t="s">
        <v>58</v>
      </c>
      <c r="F47" s="124">
        <v>113</v>
      </c>
      <c r="G47" s="124">
        <v>15</v>
      </c>
      <c r="H47" s="28">
        <v>5170.2299999999996</v>
      </c>
      <c r="I47" s="28">
        <f>H47*2</f>
        <v>10340.459999999999</v>
      </c>
      <c r="J47" s="28">
        <f>K47*24</f>
        <v>6204.2759999999998</v>
      </c>
      <c r="K47" s="76">
        <f>H47*0.05</f>
        <v>258.51150000000001</v>
      </c>
      <c r="L47" s="76"/>
      <c r="M47" s="125">
        <v>409.18</v>
      </c>
      <c r="N47" s="126">
        <v>0</v>
      </c>
      <c r="O47" s="127">
        <v>0</v>
      </c>
      <c r="P47" s="127"/>
      <c r="Q47" s="28">
        <f>H47+K47-M47+N47-O47-P47</f>
        <v>5019.5614999999989</v>
      </c>
      <c r="R47" s="130"/>
    </row>
    <row r="48" spans="1:21" ht="26.25" customHeight="1" x14ac:dyDescent="0.25">
      <c r="A48" s="22" t="s">
        <v>59</v>
      </c>
      <c r="C48" s="131" t="s">
        <v>60</v>
      </c>
      <c r="D48" s="132"/>
      <c r="E48" s="133" t="s">
        <v>61</v>
      </c>
      <c r="F48" s="124">
        <v>113</v>
      </c>
      <c r="G48" s="134">
        <v>15</v>
      </c>
      <c r="H48" s="28">
        <v>2261.37</v>
      </c>
      <c r="I48" s="28"/>
      <c r="J48" s="28"/>
      <c r="K48" s="76">
        <f>H48*0.05</f>
        <v>113.0685</v>
      </c>
      <c r="L48" s="76"/>
      <c r="M48" s="80">
        <v>0</v>
      </c>
      <c r="N48" s="81">
        <v>44.22</v>
      </c>
      <c r="O48" s="82">
        <v>0</v>
      </c>
      <c r="P48" s="82"/>
      <c r="Q48" s="28">
        <f>H48+K48-M48+N48-O48-P48</f>
        <v>2418.6584999999995</v>
      </c>
      <c r="R48" s="135"/>
    </row>
    <row r="49" spans="1:21" ht="26.25" customHeight="1" x14ac:dyDescent="0.25">
      <c r="A49" s="22"/>
      <c r="C49" s="131" t="s">
        <v>62</v>
      </c>
      <c r="D49" s="132"/>
      <c r="E49" s="133" t="s">
        <v>63</v>
      </c>
      <c r="F49" s="124">
        <v>113</v>
      </c>
      <c r="G49" s="134">
        <v>15</v>
      </c>
      <c r="H49" s="28">
        <v>3102.45</v>
      </c>
      <c r="I49" s="28">
        <f>H49*2</f>
        <v>6204.9</v>
      </c>
      <c r="J49" s="28">
        <f>K49*24</f>
        <v>3722.94</v>
      </c>
      <c r="K49" s="76">
        <f>H49*0.05</f>
        <v>155.1225</v>
      </c>
      <c r="L49" s="76"/>
      <c r="M49" s="80">
        <v>77.3</v>
      </c>
      <c r="N49" s="81">
        <v>0</v>
      </c>
      <c r="O49" s="80">
        <v>0</v>
      </c>
      <c r="P49" s="80"/>
      <c r="Q49" s="28">
        <f>H49+K49-M49+N49-O49-P49</f>
        <v>3180.2724999999996</v>
      </c>
      <c r="R49" s="135"/>
    </row>
    <row r="50" spans="1:21" ht="15.75" thickBot="1" x14ac:dyDescent="0.3">
      <c r="C50" s="136"/>
      <c r="D50" s="117"/>
      <c r="E50" s="137"/>
      <c r="F50" s="138"/>
      <c r="G50" s="139" t="s">
        <v>32</v>
      </c>
      <c r="H50" s="140">
        <f t="shared" ref="H50:Q50" si="8">SUM(H46:H49)</f>
        <v>15704.279999999999</v>
      </c>
      <c r="I50" s="140">
        <f t="shared" si="8"/>
        <v>26885.82</v>
      </c>
      <c r="J50" s="140">
        <f t="shared" si="8"/>
        <v>16131.492</v>
      </c>
      <c r="K50" s="140">
        <f t="shared" si="8"/>
        <v>785.21399999999994</v>
      </c>
      <c r="L50" s="140">
        <f t="shared" si="8"/>
        <v>0</v>
      </c>
      <c r="M50" s="140">
        <f t="shared" si="8"/>
        <v>895.66</v>
      </c>
      <c r="N50" s="140">
        <f t="shared" si="8"/>
        <v>44.22</v>
      </c>
      <c r="O50" s="140">
        <f t="shared" si="8"/>
        <v>0</v>
      </c>
      <c r="P50" s="140">
        <f t="shared" si="8"/>
        <v>0</v>
      </c>
      <c r="Q50" s="140">
        <f t="shared" si="8"/>
        <v>15638.053999999996</v>
      </c>
      <c r="R50" s="117"/>
    </row>
    <row r="51" spans="1:21" ht="15.75" x14ac:dyDescent="0.25">
      <c r="C51" s="141" t="s">
        <v>64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2"/>
    </row>
    <row r="52" spans="1:21" x14ac:dyDescent="0.25">
      <c r="C52" s="12" t="str">
        <f>C44</f>
        <v>PERIODO DEL 1 AL 15 DE ENERO DE 2021</v>
      </c>
      <c r="D52" s="13"/>
      <c r="E52" s="6"/>
      <c r="F52" s="143"/>
      <c r="G52" s="144"/>
      <c r="H52" s="145"/>
      <c r="I52" s="145"/>
      <c r="J52" s="145"/>
      <c r="K52" s="146"/>
      <c r="L52" s="146"/>
      <c r="M52" s="145"/>
      <c r="N52" s="146"/>
      <c r="O52" s="145"/>
      <c r="P52" s="145"/>
      <c r="Q52" s="145"/>
      <c r="R52" s="144"/>
    </row>
    <row r="53" spans="1:21" ht="22.5" x14ac:dyDescent="0.25">
      <c r="C53" s="15" t="s">
        <v>7</v>
      </c>
      <c r="D53" s="15" t="s">
        <v>8</v>
      </c>
      <c r="E53" s="16" t="s">
        <v>9</v>
      </c>
      <c r="F53" s="15" t="s">
        <v>10</v>
      </c>
      <c r="G53" s="15" t="s">
        <v>11</v>
      </c>
      <c r="H53" s="15" t="s">
        <v>12</v>
      </c>
      <c r="I53" s="15"/>
      <c r="J53" s="15"/>
      <c r="K53" s="17" t="s">
        <v>13</v>
      </c>
      <c r="L53" s="18" t="s">
        <v>14</v>
      </c>
      <c r="M53" s="15" t="s">
        <v>15</v>
      </c>
      <c r="N53" s="19" t="s">
        <v>16</v>
      </c>
      <c r="O53" s="20" t="s">
        <v>17</v>
      </c>
      <c r="P53" s="20" t="s">
        <v>18</v>
      </c>
      <c r="Q53" s="21" t="s">
        <v>19</v>
      </c>
      <c r="R53" s="15" t="s">
        <v>20</v>
      </c>
    </row>
    <row r="54" spans="1:21" ht="23.25" customHeight="1" x14ac:dyDescent="0.25">
      <c r="A54" s="22" t="s">
        <v>65</v>
      </c>
      <c r="C54" s="121" t="s">
        <v>66</v>
      </c>
      <c r="D54" s="147"/>
      <c r="E54" s="148" t="s">
        <v>67</v>
      </c>
      <c r="F54" s="124">
        <v>113</v>
      </c>
      <c r="G54" s="149">
        <v>15</v>
      </c>
      <c r="H54" s="28">
        <f>3620.1/15*G54</f>
        <v>3620.1</v>
      </c>
      <c r="I54" s="28">
        <f>H54*2</f>
        <v>7240.2</v>
      </c>
      <c r="J54" s="28">
        <f>K54*24</f>
        <v>4344.12</v>
      </c>
      <c r="K54" s="76">
        <f>H54*0.05</f>
        <v>181.005</v>
      </c>
      <c r="L54" s="76"/>
      <c r="M54" s="150">
        <v>151.32</v>
      </c>
      <c r="N54" s="151">
        <v>0</v>
      </c>
      <c r="O54" s="150">
        <v>0</v>
      </c>
      <c r="P54" s="150"/>
      <c r="Q54" s="28">
        <f>H54+K54-M54+N54-O54-P54</f>
        <v>3649.7849999999999</v>
      </c>
      <c r="R54" s="152"/>
    </row>
    <row r="55" spans="1:21" ht="23.25" customHeight="1" x14ac:dyDescent="0.25">
      <c r="A55" s="22" t="s">
        <v>68</v>
      </c>
      <c r="C55" s="153" t="s">
        <v>69</v>
      </c>
      <c r="D55" s="147"/>
      <c r="E55" s="148" t="s">
        <v>70</v>
      </c>
      <c r="F55" s="124">
        <v>113</v>
      </c>
      <c r="G55" s="149">
        <v>15</v>
      </c>
      <c r="H55" s="28">
        <v>2261.37</v>
      </c>
      <c r="I55" s="28"/>
      <c r="J55" s="28"/>
      <c r="K55" s="76">
        <f>H55*0.05</f>
        <v>113.0685</v>
      </c>
      <c r="L55" s="76"/>
      <c r="M55" s="80">
        <v>0</v>
      </c>
      <c r="N55" s="81">
        <v>44.22</v>
      </c>
      <c r="O55" s="154">
        <v>0</v>
      </c>
      <c r="P55" s="154"/>
      <c r="Q55" s="28">
        <f>H55+K55-M55+N55-O55-P55</f>
        <v>2418.6584999999995</v>
      </c>
      <c r="R55" s="152"/>
    </row>
    <row r="56" spans="1:21" ht="12.75" customHeight="1" thickBot="1" x14ac:dyDescent="0.3">
      <c r="C56" s="155"/>
      <c r="D56" s="144"/>
      <c r="E56" s="156"/>
      <c r="F56" s="157"/>
      <c r="G56" s="158" t="s">
        <v>32</v>
      </c>
      <c r="H56" s="159">
        <f>SUM(H54:H55)</f>
        <v>5881.4699999999993</v>
      </c>
      <c r="I56" s="159">
        <f t="shared" ref="I56:Q56" si="9">SUM(I54:I55)</f>
        <v>7240.2</v>
      </c>
      <c r="J56" s="159">
        <f t="shared" si="9"/>
        <v>4344.12</v>
      </c>
      <c r="K56" s="159">
        <f t="shared" si="9"/>
        <v>294.07349999999997</v>
      </c>
      <c r="L56" s="159">
        <f t="shared" si="9"/>
        <v>0</v>
      </c>
      <c r="M56" s="159">
        <f t="shared" si="9"/>
        <v>151.32</v>
      </c>
      <c r="N56" s="159">
        <f t="shared" si="9"/>
        <v>44.22</v>
      </c>
      <c r="O56" s="159">
        <f t="shared" si="9"/>
        <v>0</v>
      </c>
      <c r="P56" s="159">
        <f t="shared" si="9"/>
        <v>0</v>
      </c>
      <c r="Q56" s="159">
        <f t="shared" si="9"/>
        <v>6068.4434999999994</v>
      </c>
      <c r="R56" s="144"/>
    </row>
    <row r="57" spans="1:21" ht="12.75" customHeight="1" x14ac:dyDescent="0.25">
      <c r="C57" s="155"/>
      <c r="D57" s="144"/>
      <c r="E57" s="156"/>
      <c r="F57" s="157"/>
      <c r="G57" s="155"/>
      <c r="H57" s="160"/>
      <c r="I57" s="160"/>
      <c r="J57" s="160"/>
      <c r="K57" s="161"/>
      <c r="L57" s="161"/>
      <c r="M57" s="160"/>
      <c r="N57" s="161"/>
      <c r="O57" s="160"/>
      <c r="P57" s="160"/>
      <c r="Q57" s="160"/>
      <c r="R57" s="144"/>
    </row>
    <row r="58" spans="1:21" ht="15.75" thickBot="1" x14ac:dyDescent="0.3">
      <c r="C58" s="46"/>
      <c r="D58" s="162"/>
      <c r="E58" s="163"/>
      <c r="F58" s="40"/>
    </row>
    <row r="59" spans="1:21" s="2" customFormat="1" x14ac:dyDescent="0.25">
      <c r="A59"/>
      <c r="B59"/>
      <c r="C59" s="52" t="s">
        <v>33</v>
      </c>
      <c r="D59" s="52"/>
      <c r="E59" s="52"/>
      <c r="F59" s="52"/>
      <c r="G59" s="52"/>
      <c r="I59" s="53"/>
      <c r="J59" s="53"/>
      <c r="K59" s="54" t="s">
        <v>34</v>
      </c>
      <c r="L59" s="54"/>
      <c r="M59" s="54"/>
      <c r="N59"/>
      <c r="O59"/>
      <c r="P59"/>
      <c r="Q59" s="54" t="s">
        <v>35</v>
      </c>
      <c r="R59" s="54"/>
      <c r="T59"/>
      <c r="U59"/>
    </row>
    <row r="60" spans="1:21" s="55" customFormat="1" x14ac:dyDescent="0.25">
      <c r="B60"/>
      <c r="C60" s="52" t="s">
        <v>36</v>
      </c>
      <c r="D60" s="52"/>
      <c r="E60" s="52"/>
      <c r="F60" s="52"/>
      <c r="G60" s="52"/>
      <c r="H60" s="52" t="s">
        <v>37</v>
      </c>
      <c r="I60" s="52"/>
      <c r="J60" s="52"/>
      <c r="K60" s="52"/>
      <c r="L60" s="52"/>
      <c r="M60" s="52"/>
      <c r="N60" s="52"/>
      <c r="O60"/>
      <c r="P60"/>
      <c r="Q60" s="52" t="s">
        <v>38</v>
      </c>
      <c r="R60" s="52"/>
      <c r="S60" s="2"/>
      <c r="T60"/>
      <c r="U60"/>
    </row>
    <row r="61" spans="1:21" x14ac:dyDescent="0.25">
      <c r="C61" s="90"/>
      <c r="D61" s="40"/>
      <c r="F61" s="40"/>
      <c r="H61" s="40"/>
      <c r="I61" s="40"/>
      <c r="J61" s="40"/>
      <c r="K61" s="58"/>
      <c r="L61" s="58"/>
      <c r="M61" s="40"/>
      <c r="N61" s="58"/>
      <c r="Q61" s="40"/>
      <c r="R61" s="40"/>
    </row>
    <row r="62" spans="1:21" ht="29.25" x14ac:dyDescent="0.5">
      <c r="C62" s="1" t="s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1" ht="23.25" x14ac:dyDescent="0.35">
      <c r="C63" s="3" t="s">
        <v>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21" ht="15.75" x14ac:dyDescent="0.25">
      <c r="C64" s="164" t="s">
        <v>2</v>
      </c>
      <c r="D64" s="165" t="s">
        <v>39</v>
      </c>
      <c r="E64" s="166"/>
      <c r="F64" s="167"/>
      <c r="G64" s="165"/>
      <c r="H64" s="165"/>
      <c r="I64" s="165"/>
      <c r="J64" s="165"/>
      <c r="K64" s="168"/>
      <c r="L64" s="168"/>
      <c r="M64" s="165"/>
      <c r="N64" s="168"/>
      <c r="O64" s="165"/>
      <c r="P64" s="165"/>
      <c r="Q64" s="165"/>
      <c r="R64" s="169" t="s">
        <v>3</v>
      </c>
    </row>
    <row r="65" spans="1:20" ht="15.75" x14ac:dyDescent="0.25">
      <c r="C65" s="170" t="s">
        <v>71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1" t="s">
        <v>5</v>
      </c>
    </row>
    <row r="66" spans="1:20" x14ac:dyDescent="0.25">
      <c r="C66" s="12" t="str">
        <f>C52</f>
        <v>PERIODO DEL 1 AL 15 DE ENERO DE 2021</v>
      </c>
      <c r="D66" s="13"/>
      <c r="E66" s="6"/>
      <c r="F66" s="171"/>
      <c r="G66" s="172"/>
      <c r="H66" s="173"/>
      <c r="I66" s="173"/>
      <c r="J66" s="173"/>
      <c r="K66" s="174"/>
      <c r="L66" s="174"/>
      <c r="M66" s="173"/>
      <c r="N66" s="174"/>
      <c r="O66" s="173"/>
      <c r="P66" s="173"/>
      <c r="Q66" s="173"/>
      <c r="R66" s="14"/>
    </row>
    <row r="67" spans="1:20" ht="22.5" x14ac:dyDescent="0.25">
      <c r="C67" s="15" t="s">
        <v>7</v>
      </c>
      <c r="D67" s="15" t="s">
        <v>8</v>
      </c>
      <c r="E67" s="16" t="s">
        <v>9</v>
      </c>
      <c r="F67" s="15" t="s">
        <v>10</v>
      </c>
      <c r="G67" s="15" t="s">
        <v>11</v>
      </c>
      <c r="H67" s="15" t="s">
        <v>12</v>
      </c>
      <c r="I67" s="15"/>
      <c r="J67" s="15"/>
      <c r="K67" s="17" t="s">
        <v>13</v>
      </c>
      <c r="L67" s="18" t="s">
        <v>14</v>
      </c>
      <c r="M67" s="15" t="s">
        <v>15</v>
      </c>
      <c r="N67" s="19" t="s">
        <v>16</v>
      </c>
      <c r="O67" s="20" t="s">
        <v>17</v>
      </c>
      <c r="P67" s="20" t="s">
        <v>18</v>
      </c>
      <c r="Q67" s="21" t="s">
        <v>19</v>
      </c>
      <c r="R67" s="15" t="s">
        <v>20</v>
      </c>
    </row>
    <row r="68" spans="1:20" ht="26.25" customHeight="1" x14ac:dyDescent="0.25">
      <c r="A68" s="22" t="s">
        <v>72</v>
      </c>
      <c r="C68" s="175" t="s">
        <v>73</v>
      </c>
      <c r="D68" s="176" t="s">
        <v>74</v>
      </c>
      <c r="E68" s="177" t="s">
        <v>75</v>
      </c>
      <c r="F68" s="124">
        <v>113</v>
      </c>
      <c r="G68" s="178">
        <v>15</v>
      </c>
      <c r="H68" s="28">
        <v>8223.23</v>
      </c>
      <c r="I68" s="28">
        <f>H68*2</f>
        <v>16446.46</v>
      </c>
      <c r="J68" s="28">
        <f>K68*24</f>
        <v>9867.8760000000002</v>
      </c>
      <c r="K68" s="76">
        <f>H68*0.05</f>
        <v>411.16149999999999</v>
      </c>
      <c r="L68" s="76"/>
      <c r="M68" s="125">
        <v>1045.44</v>
      </c>
      <c r="N68" s="126">
        <v>0</v>
      </c>
      <c r="O68" s="125">
        <v>0</v>
      </c>
      <c r="P68" s="125"/>
      <c r="Q68" s="28">
        <f>H68+K68-M68+N68-O68-P68</f>
        <v>7588.9514999999992</v>
      </c>
      <c r="R68" s="179"/>
    </row>
    <row r="69" spans="1:20" ht="26.25" customHeight="1" x14ac:dyDescent="0.25">
      <c r="A69" s="22" t="s">
        <v>76</v>
      </c>
      <c r="C69" s="175" t="s">
        <v>77</v>
      </c>
      <c r="D69" s="180" t="s">
        <v>78</v>
      </c>
      <c r="E69" s="177" t="s">
        <v>79</v>
      </c>
      <c r="F69" s="124">
        <v>113</v>
      </c>
      <c r="G69" s="178">
        <v>15</v>
      </c>
      <c r="H69" s="28">
        <v>6410.6</v>
      </c>
      <c r="I69" s="28">
        <f>H69*2</f>
        <v>12821.2</v>
      </c>
      <c r="J69" s="28">
        <f>K69*24</f>
        <v>7692.7200000000012</v>
      </c>
      <c r="K69" s="76">
        <f>H69*0.05</f>
        <v>320.53000000000003</v>
      </c>
      <c r="L69" s="76"/>
      <c r="M69" s="125">
        <v>664.83</v>
      </c>
      <c r="N69" s="126">
        <v>0</v>
      </c>
      <c r="O69" s="125">
        <v>0</v>
      </c>
      <c r="P69" s="125"/>
      <c r="Q69" s="28">
        <f>H69+K69-M69+N69-O69-P69</f>
        <v>6066.3</v>
      </c>
      <c r="R69" s="179"/>
    </row>
    <row r="70" spans="1:20" ht="26.25" customHeight="1" x14ac:dyDescent="0.25">
      <c r="A70" s="22" t="s">
        <v>80</v>
      </c>
      <c r="C70" s="175" t="s">
        <v>81</v>
      </c>
      <c r="D70" s="176"/>
      <c r="E70" s="177" t="s">
        <v>82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</f>
        <v>2704.2929999999997</v>
      </c>
      <c r="R70" s="179"/>
    </row>
    <row r="71" spans="1:20" ht="26.25" customHeight="1" x14ac:dyDescent="0.25">
      <c r="A71" s="22" t="s">
        <v>83</v>
      </c>
      <c r="C71" s="175" t="s">
        <v>84</v>
      </c>
      <c r="D71" s="176"/>
      <c r="E71" s="177" t="s">
        <v>85</v>
      </c>
      <c r="F71" s="124">
        <v>113</v>
      </c>
      <c r="G71" s="178">
        <v>15</v>
      </c>
      <c r="H71" s="28">
        <v>2565.66</v>
      </c>
      <c r="I71" s="28"/>
      <c r="J71" s="28"/>
      <c r="K71" s="76">
        <f>H71*0.05</f>
        <v>128.28299999999999</v>
      </c>
      <c r="L71" s="76"/>
      <c r="M71" s="80"/>
      <c r="N71" s="81">
        <v>10.35</v>
      </c>
      <c r="O71" s="125">
        <v>0</v>
      </c>
      <c r="P71" s="125"/>
      <c r="Q71" s="28">
        <f>H71+K71-M71+N71-O71-P71+L71</f>
        <v>2704.2929999999997</v>
      </c>
      <c r="R71" s="179"/>
      <c r="T71" s="31"/>
    </row>
    <row r="72" spans="1:20" ht="15.75" thickBot="1" x14ac:dyDescent="0.3">
      <c r="C72" s="181"/>
      <c r="D72" s="172"/>
      <c r="E72" s="166"/>
      <c r="F72" s="182"/>
      <c r="G72" s="183" t="s">
        <v>32</v>
      </c>
      <c r="H72" s="184">
        <f>SUM(H68:H71)</f>
        <v>19765.149999999998</v>
      </c>
      <c r="I72" s="184">
        <f t="shared" ref="I72:Q72" si="10">SUM(I68:I71)</f>
        <v>29267.66</v>
      </c>
      <c r="J72" s="184">
        <f t="shared" si="10"/>
        <v>17560.596000000001</v>
      </c>
      <c r="K72" s="184">
        <f t="shared" si="10"/>
        <v>988.25750000000005</v>
      </c>
      <c r="L72" s="184">
        <f t="shared" si="10"/>
        <v>0</v>
      </c>
      <c r="M72" s="184">
        <f t="shared" si="10"/>
        <v>1710.27</v>
      </c>
      <c r="N72" s="184">
        <f t="shared" si="10"/>
        <v>20.7</v>
      </c>
      <c r="O72" s="184">
        <f t="shared" si="10"/>
        <v>0</v>
      </c>
      <c r="P72" s="184">
        <f>SUM(P68:P71)</f>
        <v>0</v>
      </c>
      <c r="Q72" s="184">
        <f t="shared" si="10"/>
        <v>19063.837499999998</v>
      </c>
      <c r="R72" s="172"/>
    </row>
    <row r="73" spans="1:20" x14ac:dyDescent="0.25">
      <c r="C73" s="181"/>
      <c r="D73" s="172"/>
      <c r="E73" s="166"/>
      <c r="F73" s="182"/>
      <c r="G73" s="181"/>
      <c r="H73" s="185"/>
      <c r="I73" s="185"/>
      <c r="J73" s="185"/>
      <c r="K73" s="186"/>
      <c r="L73" s="186"/>
      <c r="M73" s="185"/>
      <c r="N73" s="186"/>
      <c r="O73" s="185"/>
      <c r="P73" s="185"/>
      <c r="Q73" s="185"/>
      <c r="R73" s="172"/>
    </row>
    <row r="74" spans="1:20" ht="15.75" x14ac:dyDescent="0.25">
      <c r="C74" s="187" t="s">
        <v>86</v>
      </c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8"/>
    </row>
    <row r="75" spans="1:20" x14ac:dyDescent="0.25">
      <c r="C75" s="12" t="str">
        <f>C66</f>
        <v>PERIODO DEL 1 AL 15 DE ENERO DE 2021</v>
      </c>
      <c r="D75" s="13"/>
      <c r="E75" s="6"/>
      <c r="F75" s="189"/>
      <c r="G75" s="190"/>
      <c r="H75" s="191"/>
      <c r="I75" s="191"/>
      <c r="J75" s="191"/>
      <c r="K75" s="192"/>
      <c r="L75" s="192"/>
      <c r="M75" s="191"/>
      <c r="N75" s="192"/>
      <c r="O75" s="191"/>
      <c r="P75" s="191"/>
      <c r="Q75" s="191"/>
      <c r="R75" s="190"/>
    </row>
    <row r="76" spans="1:20" ht="22.5" x14ac:dyDescent="0.25">
      <c r="C76" s="15" t="s">
        <v>7</v>
      </c>
      <c r="D76" s="15" t="s">
        <v>8</v>
      </c>
      <c r="E76" s="16" t="s">
        <v>9</v>
      </c>
      <c r="F76" s="15" t="s">
        <v>10</v>
      </c>
      <c r="G76" s="193" t="s">
        <v>11</v>
      </c>
      <c r="H76" s="15" t="s">
        <v>12</v>
      </c>
      <c r="I76" s="15"/>
      <c r="J76" s="15"/>
      <c r="K76" s="17" t="s">
        <v>13</v>
      </c>
      <c r="L76" s="18" t="s">
        <v>14</v>
      </c>
      <c r="M76" s="15" t="s">
        <v>15</v>
      </c>
      <c r="N76" s="19" t="s">
        <v>16</v>
      </c>
      <c r="O76" s="20" t="s">
        <v>17</v>
      </c>
      <c r="P76" s="20" t="s">
        <v>18</v>
      </c>
      <c r="Q76" s="21" t="s">
        <v>19</v>
      </c>
      <c r="R76" s="15" t="s">
        <v>20</v>
      </c>
    </row>
    <row r="77" spans="1:20" ht="26.25" customHeight="1" x14ac:dyDescent="0.25">
      <c r="A77" s="22" t="s">
        <v>87</v>
      </c>
      <c r="C77" s="194" t="s">
        <v>88</v>
      </c>
      <c r="D77" s="195"/>
      <c r="E77" s="196" t="s">
        <v>89</v>
      </c>
      <c r="F77" s="124">
        <v>113</v>
      </c>
      <c r="G77" s="197">
        <v>15</v>
      </c>
      <c r="H77" s="28">
        <v>3102.45</v>
      </c>
      <c r="I77" s="28">
        <f>H77*2</f>
        <v>6204.9</v>
      </c>
      <c r="J77" s="28">
        <f>K77*24</f>
        <v>3722.94</v>
      </c>
      <c r="K77" s="76">
        <f t="shared" ref="K77:K81" si="11">H77*0.05</f>
        <v>155.1225</v>
      </c>
      <c r="L77" s="76"/>
      <c r="M77" s="80">
        <v>77.3</v>
      </c>
      <c r="N77" s="81">
        <v>0</v>
      </c>
      <c r="O77" s="80">
        <v>0</v>
      </c>
      <c r="P77" s="80"/>
      <c r="Q77" s="28">
        <f>H77+K77-M77+N77-O77-P77+L77</f>
        <v>3180.2724999999996</v>
      </c>
      <c r="R77" s="198"/>
      <c r="S77" s="55"/>
    </row>
    <row r="78" spans="1:20" ht="26.25" customHeight="1" x14ac:dyDescent="0.25">
      <c r="A78" s="22"/>
      <c r="C78" s="194" t="s">
        <v>90</v>
      </c>
      <c r="D78" s="195"/>
      <c r="E78" s="196" t="s">
        <v>91</v>
      </c>
      <c r="F78" s="124">
        <v>113</v>
      </c>
      <c r="G78" s="149">
        <v>15</v>
      </c>
      <c r="H78" s="28">
        <v>2261.37</v>
      </c>
      <c r="I78" s="28"/>
      <c r="J78" s="28"/>
      <c r="K78" s="76">
        <f t="shared" si="11"/>
        <v>113.0685</v>
      </c>
      <c r="L78" s="76"/>
      <c r="M78" s="80">
        <v>0</v>
      </c>
      <c r="N78" s="81">
        <v>44.22</v>
      </c>
      <c r="O78" s="154">
        <v>0</v>
      </c>
      <c r="P78" s="154"/>
      <c r="Q78" s="28">
        <f>H78+K78-M78+N78-O78-P78+L78</f>
        <v>2418.6584999999995</v>
      </c>
      <c r="R78" s="198"/>
      <c r="S78" s="55"/>
    </row>
    <row r="79" spans="1:20" ht="26.25" customHeight="1" x14ac:dyDescent="0.25">
      <c r="A79" s="22" t="s">
        <v>92</v>
      </c>
      <c r="C79" s="194" t="s">
        <v>93</v>
      </c>
      <c r="D79" s="195"/>
      <c r="E79" s="196" t="s">
        <v>94</v>
      </c>
      <c r="F79" s="124">
        <v>113</v>
      </c>
      <c r="G79" s="199">
        <v>15</v>
      </c>
      <c r="H79" s="28">
        <v>2904</v>
      </c>
      <c r="I79" s="28">
        <f>H79*2</f>
        <v>5808</v>
      </c>
      <c r="J79" s="28">
        <f>K79*24</f>
        <v>3484.8</v>
      </c>
      <c r="K79" s="76">
        <f t="shared" si="11"/>
        <v>145.20000000000002</v>
      </c>
      <c r="L79" s="76"/>
      <c r="M79" s="200">
        <v>35.46</v>
      </c>
      <c r="N79" s="201">
        <v>0</v>
      </c>
      <c r="O79" s="200">
        <v>0</v>
      </c>
      <c r="P79" s="200"/>
      <c r="Q79" s="28">
        <f>H79+K79-M79+N79-O79-P79+L79</f>
        <v>3013.74</v>
      </c>
      <c r="R79" s="198"/>
    </row>
    <row r="80" spans="1:20" ht="40.5" customHeight="1" x14ac:dyDescent="0.25">
      <c r="A80" s="22"/>
      <c r="C80" s="202" t="s">
        <v>95</v>
      </c>
      <c r="D80" s="195"/>
      <c r="E80" s="196" t="s">
        <v>96</v>
      </c>
      <c r="F80" s="124">
        <v>113</v>
      </c>
      <c r="G80" s="199">
        <v>15</v>
      </c>
      <c r="H80" s="28">
        <f>3102.45/15*G80</f>
        <v>3102.45</v>
      </c>
      <c r="I80" s="28">
        <f>H80*2</f>
        <v>6204.9</v>
      </c>
      <c r="J80" s="28">
        <f>K80*24</f>
        <v>3722.94</v>
      </c>
      <c r="K80" s="76">
        <f t="shared" si="11"/>
        <v>155.1225</v>
      </c>
      <c r="L80" s="76"/>
      <c r="M80" s="80">
        <v>77.3</v>
      </c>
      <c r="N80" s="81">
        <v>0</v>
      </c>
      <c r="O80" s="80">
        <v>0</v>
      </c>
      <c r="P80" s="80"/>
      <c r="Q80" s="28">
        <f>H80+K80-M80+N80-O80-P80+L80</f>
        <v>3180.2724999999996</v>
      </c>
      <c r="R80" s="203"/>
    </row>
    <row r="81" spans="1:21" ht="26.25" customHeight="1" thickBot="1" x14ac:dyDescent="0.3">
      <c r="A81" s="22" t="s">
        <v>97</v>
      </c>
      <c r="C81" s="204" t="s">
        <v>98</v>
      </c>
      <c r="D81" s="205"/>
      <c r="E81" s="206" t="s">
        <v>91</v>
      </c>
      <c r="F81" s="124">
        <v>113</v>
      </c>
      <c r="G81" s="197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1">
        <v>44.22</v>
      </c>
      <c r="O81" s="154">
        <v>0</v>
      </c>
      <c r="P81" s="154"/>
      <c r="Q81" s="28">
        <f>H81+K81-M81+N81-O81-P81+L81</f>
        <v>2418.6584999999995</v>
      </c>
      <c r="R81" s="198"/>
    </row>
    <row r="82" spans="1:21" ht="15.75" thickBot="1" x14ac:dyDescent="0.3">
      <c r="C82" s="207"/>
      <c r="D82" s="190"/>
      <c r="E82" s="208"/>
      <c r="F82" s="209"/>
      <c r="G82" s="210" t="s">
        <v>32</v>
      </c>
      <c r="H82" s="211">
        <f t="shared" ref="H82:Q82" si="12">SUM(H77:H81)</f>
        <v>13631.64</v>
      </c>
      <c r="I82" s="211">
        <f t="shared" si="12"/>
        <v>18217.8</v>
      </c>
      <c r="J82" s="211">
        <f t="shared" si="12"/>
        <v>10930.68</v>
      </c>
      <c r="K82" s="211">
        <f t="shared" si="12"/>
        <v>681.58199999999999</v>
      </c>
      <c r="L82" s="211">
        <f t="shared" si="12"/>
        <v>0</v>
      </c>
      <c r="M82" s="211">
        <f t="shared" si="12"/>
        <v>190.06</v>
      </c>
      <c r="N82" s="211">
        <f t="shared" si="12"/>
        <v>88.44</v>
      </c>
      <c r="O82" s="211">
        <f t="shared" si="12"/>
        <v>0</v>
      </c>
      <c r="P82" s="211">
        <f t="shared" si="12"/>
        <v>0</v>
      </c>
      <c r="Q82" s="211">
        <f t="shared" si="12"/>
        <v>14211.601999999997</v>
      </c>
      <c r="R82" s="190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  <c r="T83" s="36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x14ac:dyDescent="0.25">
      <c r="C86" s="207"/>
      <c r="D86" s="190"/>
      <c r="E86" s="208"/>
      <c r="F86" s="209"/>
      <c r="G86" s="207"/>
      <c r="H86" s="212"/>
      <c r="I86" s="212"/>
      <c r="J86" s="212"/>
      <c r="K86" s="213"/>
      <c r="L86" s="213"/>
      <c r="M86" s="212"/>
      <c r="N86" s="213"/>
      <c r="O86" s="212"/>
      <c r="P86" s="212"/>
      <c r="Q86" s="212"/>
      <c r="R86" s="190"/>
    </row>
    <row r="87" spans="1:21" ht="15.75" thickBot="1" x14ac:dyDescent="0.3">
      <c r="C87" s="214"/>
      <c r="D87" s="47"/>
      <c r="E87" s="48"/>
      <c r="F87" s="49"/>
      <c r="I87" s="47"/>
      <c r="J87" s="47"/>
      <c r="K87" s="50"/>
      <c r="L87" s="50"/>
      <c r="M87" s="47"/>
    </row>
    <row r="88" spans="1:21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/>
      <c r="O88"/>
      <c r="P88"/>
      <c r="Q88" s="54" t="s">
        <v>35</v>
      </c>
      <c r="R88" s="54"/>
      <c r="T88"/>
      <c r="U88"/>
    </row>
    <row r="89" spans="1:21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/>
      <c r="P89"/>
      <c r="Q89" s="52" t="s">
        <v>38</v>
      </c>
      <c r="R89" s="52"/>
      <c r="S89" s="2"/>
      <c r="T89"/>
      <c r="U89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58"/>
      <c r="Q91" s="40"/>
      <c r="R91" s="40"/>
    </row>
    <row r="92" spans="1:21" ht="9" customHeight="1" x14ac:dyDescent="0.25">
      <c r="C92" s="90"/>
      <c r="F92" s="40"/>
    </row>
    <row r="93" spans="1:21" ht="9" customHeight="1" x14ac:dyDescent="0.25">
      <c r="C93" s="90"/>
      <c r="F93" s="40"/>
    </row>
    <row r="94" spans="1:21" ht="38.25" customHeight="1" x14ac:dyDescent="0.5">
      <c r="C94" s="1" t="s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ht="23.25" customHeight="1" x14ac:dyDescent="0.35">
      <c r="C95" s="3" t="s">
        <v>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1" ht="15.75" x14ac:dyDescent="0.25">
      <c r="C96" s="215" t="s">
        <v>2</v>
      </c>
      <c r="D96" s="216" t="s">
        <v>39</v>
      </c>
      <c r="E96" s="217"/>
      <c r="F96" s="218"/>
      <c r="G96" s="216"/>
      <c r="H96" s="216"/>
      <c r="I96" s="216"/>
      <c r="J96" s="216"/>
      <c r="K96" s="219"/>
      <c r="L96" s="219"/>
      <c r="M96" s="216"/>
      <c r="N96" s="219"/>
      <c r="O96" s="216"/>
      <c r="P96" s="216"/>
      <c r="Q96" s="216"/>
      <c r="R96" s="220" t="s">
        <v>3</v>
      </c>
    </row>
    <row r="97" spans="1:21" ht="15.75" customHeight="1" x14ac:dyDescent="0.25">
      <c r="C97" s="221" t="s">
        <v>99</v>
      </c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11" t="s">
        <v>5</v>
      </c>
    </row>
    <row r="98" spans="1:21" x14ac:dyDescent="0.25">
      <c r="C98" s="12" t="str">
        <f>C75</f>
        <v>PERIODO DEL 1 AL 15 DE ENERO DE 2021</v>
      </c>
      <c r="D98" s="13"/>
      <c r="E98" s="6"/>
      <c r="F98" s="222"/>
      <c r="G98" s="223"/>
      <c r="H98" s="224"/>
      <c r="I98" s="224"/>
      <c r="J98" s="224"/>
      <c r="K98" s="225"/>
      <c r="L98" s="225"/>
      <c r="M98" s="224"/>
      <c r="N98" s="225"/>
      <c r="O98" s="224"/>
      <c r="P98" s="224"/>
      <c r="Q98" s="224"/>
      <c r="R98" s="14"/>
    </row>
    <row r="99" spans="1:21" ht="22.5" x14ac:dyDescent="0.25">
      <c r="C99" s="15" t="s">
        <v>7</v>
      </c>
      <c r="D99" s="15" t="s">
        <v>8</v>
      </c>
      <c r="E99" s="16" t="s">
        <v>9</v>
      </c>
      <c r="F99" s="15" t="s">
        <v>10</v>
      </c>
      <c r="G99" s="15" t="s">
        <v>11</v>
      </c>
      <c r="H99" s="15" t="s">
        <v>12</v>
      </c>
      <c r="I99" s="15"/>
      <c r="J99" s="15"/>
      <c r="K99" s="17" t="s">
        <v>13</v>
      </c>
      <c r="L99" s="18" t="s">
        <v>14</v>
      </c>
      <c r="M99" s="15" t="s">
        <v>15</v>
      </c>
      <c r="N99" s="19" t="s">
        <v>16</v>
      </c>
      <c r="O99" s="20" t="s">
        <v>17</v>
      </c>
      <c r="P99" s="20" t="s">
        <v>18</v>
      </c>
      <c r="Q99" s="21" t="s">
        <v>19</v>
      </c>
      <c r="R99" s="15" t="s">
        <v>20</v>
      </c>
    </row>
    <row r="100" spans="1:21" ht="26.25" customHeight="1" x14ac:dyDescent="0.25">
      <c r="A100" s="22" t="s">
        <v>100</v>
      </c>
      <c r="C100" s="226" t="s">
        <v>101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103</v>
      </c>
      <c r="C101" s="226" t="s">
        <v>104</v>
      </c>
      <c r="D101" s="227"/>
      <c r="E101" s="228" t="s">
        <v>102</v>
      </c>
      <c r="F101" s="124">
        <v>113</v>
      </c>
      <c r="G101" s="229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80">
        <v>0</v>
      </c>
      <c r="P101" s="80"/>
      <c r="Q101" s="28">
        <f>H101+K101-M101+N101-O101-P101+L101</f>
        <v>1968.135</v>
      </c>
      <c r="R101" s="230"/>
    </row>
    <row r="102" spans="1:21" ht="26.25" customHeight="1" x14ac:dyDescent="0.25">
      <c r="A102" s="22" t="s">
        <v>105</v>
      </c>
      <c r="C102" s="226" t="s">
        <v>106</v>
      </c>
      <c r="D102" s="227"/>
      <c r="E102" s="228" t="s">
        <v>102</v>
      </c>
      <c r="F102" s="124">
        <v>113</v>
      </c>
      <c r="G102" s="229">
        <v>15</v>
      </c>
      <c r="H102" s="28">
        <f>1790.3/15*G102</f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ref="Q102:Q103" si="13">H102+K102-M102+N102-O102-P102+L102</f>
        <v>1968.135</v>
      </c>
      <c r="R102" s="230"/>
    </row>
    <row r="103" spans="1:21" s="55" customFormat="1" ht="26.25" customHeight="1" x14ac:dyDescent="0.25">
      <c r="A103" s="22" t="s">
        <v>107</v>
      </c>
      <c r="B103"/>
      <c r="C103" s="231" t="s">
        <v>108</v>
      </c>
      <c r="D103" s="227"/>
      <c r="E103" s="228" t="s">
        <v>102</v>
      </c>
      <c r="F103" s="124">
        <v>113</v>
      </c>
      <c r="G103" s="229">
        <v>15</v>
      </c>
      <c r="H103" s="28">
        <v>1790.3</v>
      </c>
      <c r="I103" s="28">
        <f>H103*2</f>
        <v>3580.6</v>
      </c>
      <c r="J103" s="28">
        <f>K103*24*4</f>
        <v>8593.44</v>
      </c>
      <c r="K103" s="76">
        <f>H103*0.05</f>
        <v>89.515000000000001</v>
      </c>
      <c r="L103" s="76"/>
      <c r="M103" s="80">
        <v>0</v>
      </c>
      <c r="N103" s="81">
        <v>88.32</v>
      </c>
      <c r="O103" s="230">
        <v>0</v>
      </c>
      <c r="P103" s="230"/>
      <c r="Q103" s="28">
        <f t="shared" si="13"/>
        <v>1968.135</v>
      </c>
      <c r="R103" s="230"/>
      <c r="S103" s="2"/>
      <c r="T103"/>
      <c r="U103"/>
    </row>
    <row r="104" spans="1:21" s="55" customFormat="1" ht="15.75" thickBot="1" x14ac:dyDescent="0.3">
      <c r="B104"/>
      <c r="C104" s="90"/>
      <c r="D104" s="223"/>
      <c r="E104" s="217"/>
      <c r="F104" s="232"/>
      <c r="G104" s="233" t="s">
        <v>32</v>
      </c>
      <c r="H104" s="234">
        <f>SUM(H100:H103)</f>
        <v>7161.2</v>
      </c>
      <c r="I104" s="234">
        <f t="shared" ref="I104:Q104" si="14">SUM(I100:I103)</f>
        <v>14322.4</v>
      </c>
      <c r="J104" s="234">
        <f t="shared" si="14"/>
        <v>34373.760000000002</v>
      </c>
      <c r="K104" s="234">
        <f t="shared" si="14"/>
        <v>358.06</v>
      </c>
      <c r="L104" s="234">
        <f t="shared" si="14"/>
        <v>0</v>
      </c>
      <c r="M104" s="234">
        <f t="shared" si="14"/>
        <v>0</v>
      </c>
      <c r="N104" s="234">
        <f t="shared" si="14"/>
        <v>353.28</v>
      </c>
      <c r="O104" s="234">
        <f t="shared" si="14"/>
        <v>0</v>
      </c>
      <c r="P104" s="234">
        <f t="shared" si="14"/>
        <v>0</v>
      </c>
      <c r="Q104" s="234">
        <f t="shared" si="14"/>
        <v>7872.54</v>
      </c>
      <c r="R104" s="223"/>
      <c r="S104" s="2"/>
      <c r="T104"/>
      <c r="U104"/>
    </row>
    <row r="105" spans="1:21" s="55" customFormat="1" x14ac:dyDescent="0.25">
      <c r="B105"/>
      <c r="C105" s="90"/>
      <c r="D105"/>
      <c r="E105" s="91"/>
      <c r="F105" s="40"/>
      <c r="G105"/>
      <c r="H105"/>
      <c r="I105"/>
      <c r="J105"/>
      <c r="K105" s="51"/>
      <c r="L105" s="51"/>
      <c r="M105"/>
      <c r="N105" s="51"/>
      <c r="O105"/>
      <c r="P105"/>
      <c r="Q105"/>
      <c r="R105"/>
      <c r="S105" s="2"/>
      <c r="T105"/>
      <c r="U105"/>
    </row>
    <row r="106" spans="1:21" s="55" customFormat="1" ht="15.75" x14ac:dyDescent="0.25">
      <c r="B106"/>
      <c r="C106" s="235" t="s">
        <v>109</v>
      </c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6"/>
      <c r="S106" s="2"/>
      <c r="T106"/>
      <c r="U106"/>
    </row>
    <row r="107" spans="1:21" s="55" customFormat="1" x14ac:dyDescent="0.25">
      <c r="B107"/>
      <c r="C107" s="12" t="str">
        <f>C98</f>
        <v>PERIODO DEL 1 AL 15 DE ENERO DE 2021</v>
      </c>
      <c r="D107" s="13"/>
      <c r="E107" s="6"/>
      <c r="F107" s="237"/>
      <c r="G107" s="238"/>
      <c r="H107" s="239"/>
      <c r="I107" s="239"/>
      <c r="J107" s="239"/>
      <c r="K107" s="240"/>
      <c r="L107" s="240"/>
      <c r="M107" s="239"/>
      <c r="N107" s="240"/>
      <c r="O107" s="239"/>
      <c r="P107" s="239"/>
      <c r="Q107" s="239"/>
      <c r="R107" s="238"/>
      <c r="S107" s="2"/>
      <c r="T107"/>
      <c r="U107"/>
    </row>
    <row r="108" spans="1:21" ht="22.5" x14ac:dyDescent="0.25">
      <c r="C108" s="15" t="s">
        <v>7</v>
      </c>
      <c r="D108" s="15" t="s">
        <v>8</v>
      </c>
      <c r="E108" s="16" t="s">
        <v>9</v>
      </c>
      <c r="F108" s="15" t="s">
        <v>10</v>
      </c>
      <c r="G108" s="15" t="s">
        <v>11</v>
      </c>
      <c r="H108" s="15" t="s">
        <v>12</v>
      </c>
      <c r="I108" s="15"/>
      <c r="J108" s="15"/>
      <c r="K108" s="17" t="s">
        <v>13</v>
      </c>
      <c r="L108" s="18" t="s">
        <v>14</v>
      </c>
      <c r="M108" s="15" t="s">
        <v>15</v>
      </c>
      <c r="N108" s="19" t="s">
        <v>16</v>
      </c>
      <c r="O108" s="20" t="s">
        <v>17</v>
      </c>
      <c r="P108" s="20" t="s">
        <v>18</v>
      </c>
      <c r="Q108" s="21" t="s">
        <v>19</v>
      </c>
      <c r="R108" s="15" t="s">
        <v>20</v>
      </c>
    </row>
    <row r="109" spans="1:21" s="55" customFormat="1" ht="26.25" customHeight="1" x14ac:dyDescent="0.25">
      <c r="A109" s="22" t="s">
        <v>110</v>
      </c>
      <c r="B109"/>
      <c r="C109" s="241" t="s">
        <v>111</v>
      </c>
      <c r="D109" s="195"/>
      <c r="E109" s="133" t="s">
        <v>112</v>
      </c>
      <c r="F109" s="124">
        <v>113</v>
      </c>
      <c r="G109" s="134">
        <v>15</v>
      </c>
      <c r="H109" s="28">
        <f>241.34*15</f>
        <v>3620.1</v>
      </c>
      <c r="I109" s="28">
        <f>H109*2</f>
        <v>7240.2</v>
      </c>
      <c r="J109" s="28">
        <f>K109*24</f>
        <v>4344.12</v>
      </c>
      <c r="K109" s="76">
        <f>H109*0.05</f>
        <v>181.005</v>
      </c>
      <c r="L109" s="76"/>
      <c r="M109" s="150">
        <v>151.32</v>
      </c>
      <c r="N109" s="151">
        <v>0</v>
      </c>
      <c r="O109" s="150">
        <v>0</v>
      </c>
      <c r="P109" s="150"/>
      <c r="Q109" s="28">
        <f>H109+K109-M109+N109-O109-P109+L109</f>
        <v>3649.7849999999999</v>
      </c>
      <c r="R109" s="135"/>
      <c r="S109" s="2"/>
      <c r="T109"/>
      <c r="U109"/>
    </row>
    <row r="110" spans="1:21" s="55" customFormat="1" ht="26.25" customHeight="1" x14ac:dyDescent="0.25">
      <c r="A110" s="22" t="s">
        <v>113</v>
      </c>
      <c r="B110"/>
      <c r="C110" s="131" t="s">
        <v>114</v>
      </c>
      <c r="D110" s="132"/>
      <c r="E110" s="133" t="s">
        <v>91</v>
      </c>
      <c r="F110" s="124">
        <v>113</v>
      </c>
      <c r="G110" s="134">
        <v>15</v>
      </c>
      <c r="H110" s="28">
        <f>2261.37/15*G110</f>
        <v>2261.37</v>
      </c>
      <c r="I110" s="28"/>
      <c r="J110" s="28"/>
      <c r="K110" s="76">
        <f>H110*0.05</f>
        <v>113.0685</v>
      </c>
      <c r="L110" s="76"/>
      <c r="M110" s="80">
        <v>0</v>
      </c>
      <c r="N110" s="81">
        <v>44.22</v>
      </c>
      <c r="O110" s="82">
        <v>0</v>
      </c>
      <c r="P110" s="82"/>
      <c r="Q110" s="28">
        <f>H110+K110-M110+N110-O110-P110</f>
        <v>2418.6584999999995</v>
      </c>
      <c r="R110" s="135"/>
      <c r="S110" s="2"/>
      <c r="T110"/>
      <c r="U110"/>
    </row>
    <row r="111" spans="1:21" s="55" customFormat="1" ht="15.75" thickBot="1" x14ac:dyDescent="0.3">
      <c r="B111"/>
      <c r="C111" s="242"/>
      <c r="D111"/>
      <c r="E111" s="243"/>
      <c r="F111" s="244"/>
      <c r="G111" s="245" t="s">
        <v>32</v>
      </c>
      <c r="H111" s="246">
        <f>SUM(H109:H110)</f>
        <v>5881.4699999999993</v>
      </c>
      <c r="I111" s="246">
        <f t="shared" ref="I111:Q111" si="15">SUM(I109:I110)</f>
        <v>7240.2</v>
      </c>
      <c r="J111" s="246">
        <f t="shared" si="15"/>
        <v>4344.12</v>
      </c>
      <c r="K111" s="246">
        <f t="shared" si="15"/>
        <v>294.07349999999997</v>
      </c>
      <c r="L111" s="246">
        <f t="shared" si="15"/>
        <v>0</v>
      </c>
      <c r="M111" s="246">
        <f t="shared" si="15"/>
        <v>151.32</v>
      </c>
      <c r="N111" s="246">
        <f t="shared" si="15"/>
        <v>44.22</v>
      </c>
      <c r="O111" s="246">
        <f t="shared" si="15"/>
        <v>0</v>
      </c>
      <c r="P111" s="246">
        <f t="shared" si="15"/>
        <v>0</v>
      </c>
      <c r="Q111" s="246">
        <f t="shared" si="15"/>
        <v>6068.4434999999994</v>
      </c>
      <c r="R111" s="238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 s="31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 s="51"/>
      <c r="O119"/>
      <c r="P119"/>
      <c r="Q119"/>
      <c r="R119"/>
      <c r="S119" s="2"/>
      <c r="T119"/>
      <c r="U119"/>
    </row>
    <row r="120" spans="1:21" s="55" customFormat="1" ht="15.75" thickBot="1" x14ac:dyDescent="0.3">
      <c r="B120"/>
      <c r="C120" s="46"/>
      <c r="D120" s="47"/>
      <c r="E120" s="48"/>
      <c r="F120" s="49"/>
      <c r="G120"/>
      <c r="H120"/>
      <c r="I120" s="47"/>
      <c r="J120" s="47"/>
      <c r="K120" s="50"/>
      <c r="L120" s="50"/>
      <c r="M120" s="47"/>
      <c r="N120" s="51"/>
      <c r="O120"/>
      <c r="P120"/>
      <c r="Q120"/>
      <c r="R120"/>
      <c r="S120" s="2"/>
      <c r="T120"/>
      <c r="U120"/>
    </row>
    <row r="121" spans="1:21" s="2" customFormat="1" x14ac:dyDescent="0.25">
      <c r="A121"/>
      <c r="B121"/>
      <c r="C121" s="52" t="s">
        <v>33</v>
      </c>
      <c r="D121" s="52"/>
      <c r="E121" s="52"/>
      <c r="F121" s="52"/>
      <c r="G121" s="52"/>
      <c r="I121" s="53"/>
      <c r="J121" s="53"/>
      <c r="K121" s="54" t="s">
        <v>34</v>
      </c>
      <c r="L121" s="54"/>
      <c r="M121" s="54"/>
      <c r="N121"/>
      <c r="O121"/>
      <c r="P121"/>
      <c r="Q121" s="54" t="s">
        <v>35</v>
      </c>
      <c r="R121" s="54"/>
      <c r="T121"/>
      <c r="U121"/>
    </row>
    <row r="122" spans="1:21" s="55" customFormat="1" x14ac:dyDescent="0.25">
      <c r="B122"/>
      <c r="C122" s="52" t="s">
        <v>36</v>
      </c>
      <c r="D122" s="52"/>
      <c r="E122" s="52"/>
      <c r="F122" s="52"/>
      <c r="G122" s="52"/>
      <c r="H122" s="52" t="s">
        <v>37</v>
      </c>
      <c r="I122" s="52"/>
      <c r="J122" s="52"/>
      <c r="K122" s="52"/>
      <c r="L122" s="52"/>
      <c r="M122" s="52"/>
      <c r="N122" s="52"/>
      <c r="O122"/>
      <c r="P122"/>
      <c r="Q122" s="52" t="s">
        <v>38</v>
      </c>
      <c r="R122" s="52"/>
      <c r="S122" s="2"/>
      <c r="T122"/>
      <c r="U122"/>
    </row>
    <row r="123" spans="1:21" s="55" customFormat="1" x14ac:dyDescent="0.25">
      <c r="B123"/>
      <c r="C123" s="90"/>
      <c r="D123" s="40"/>
      <c r="E123" s="91"/>
      <c r="F123" s="40"/>
      <c r="G123"/>
      <c r="H123" s="40"/>
      <c r="I123" s="40"/>
      <c r="J123" s="40"/>
      <c r="K123" s="58"/>
      <c r="L123" s="58"/>
      <c r="M123" s="40"/>
      <c r="N123" s="58"/>
      <c r="O123"/>
      <c r="P123"/>
      <c r="Q123" s="40"/>
      <c r="R123" s="40"/>
      <c r="S123" s="2"/>
      <c r="T123"/>
      <c r="U123"/>
    </row>
    <row r="124" spans="1:21" s="55" customFormat="1" ht="29.25" x14ac:dyDescent="0.5">
      <c r="B124"/>
      <c r="C124" s="1" t="s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/>
      <c r="U124"/>
    </row>
    <row r="125" spans="1:21" s="55" customFormat="1" ht="23.25" x14ac:dyDescent="0.35">
      <c r="B125"/>
      <c r="C125" s="3" t="s">
        <v>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2"/>
      <c r="T125"/>
      <c r="U125"/>
    </row>
    <row r="126" spans="1:21" s="55" customFormat="1" ht="15.75" x14ac:dyDescent="0.25">
      <c r="B126"/>
      <c r="C126" s="247" t="s">
        <v>2</v>
      </c>
      <c r="D126" s="248" t="s">
        <v>39</v>
      </c>
      <c r="E126" s="249"/>
      <c r="F126" s="250"/>
      <c r="G126" s="248"/>
      <c r="H126" s="248"/>
      <c r="I126" s="248"/>
      <c r="J126" s="248"/>
      <c r="K126" s="251"/>
      <c r="L126" s="251"/>
      <c r="M126" s="248"/>
      <c r="N126" s="251"/>
      <c r="O126" s="248"/>
      <c r="P126" s="248"/>
      <c r="Q126" s="248"/>
      <c r="R126" s="252" t="s">
        <v>3</v>
      </c>
      <c r="S126" s="2"/>
      <c r="T126"/>
      <c r="U126"/>
    </row>
    <row r="127" spans="1:21" s="55" customFormat="1" ht="15.75" customHeight="1" x14ac:dyDescent="0.25">
      <c r="B127"/>
      <c r="C127" s="253" t="s">
        <v>115</v>
      </c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4"/>
      <c r="Q127" s="247"/>
      <c r="R127" s="11" t="s">
        <v>5</v>
      </c>
      <c r="S127" s="2"/>
      <c r="T127"/>
      <c r="U127"/>
    </row>
    <row r="128" spans="1:21" s="55" customFormat="1" x14ac:dyDescent="0.25">
      <c r="B128"/>
      <c r="C128" s="12" t="str">
        <f>C107</f>
        <v>PERIODO DEL 1 AL 15 DE ENERO DE 2021</v>
      </c>
      <c r="D128" s="12"/>
      <c r="E128" s="6"/>
      <c r="F128" s="255"/>
      <c r="G128" s="256"/>
      <c r="H128" s="257"/>
      <c r="I128" s="257"/>
      <c r="J128" s="257"/>
      <c r="K128" s="258"/>
      <c r="L128" s="258"/>
      <c r="M128" s="257"/>
      <c r="N128" s="258"/>
      <c r="O128" s="257"/>
      <c r="P128" s="257"/>
      <c r="Q128" s="257"/>
      <c r="R128" s="14"/>
      <c r="S128" s="2"/>
      <c r="T128"/>
      <c r="U128"/>
    </row>
    <row r="129" spans="1:21" ht="22.5" x14ac:dyDescent="0.25">
      <c r="C129" s="15" t="s">
        <v>7</v>
      </c>
      <c r="D129" s="15" t="s">
        <v>8</v>
      </c>
      <c r="E129" s="16" t="s">
        <v>9</v>
      </c>
      <c r="F129" s="15" t="s">
        <v>10</v>
      </c>
      <c r="G129" s="15" t="s">
        <v>11</v>
      </c>
      <c r="H129" s="15" t="s">
        <v>12</v>
      </c>
      <c r="I129" s="15"/>
      <c r="J129" s="15"/>
      <c r="K129" s="17" t="s">
        <v>13</v>
      </c>
      <c r="L129" s="18" t="s">
        <v>14</v>
      </c>
      <c r="M129" s="15" t="s">
        <v>15</v>
      </c>
      <c r="N129" s="19" t="s">
        <v>16</v>
      </c>
      <c r="O129" s="20" t="s">
        <v>17</v>
      </c>
      <c r="P129" s="20" t="s">
        <v>18</v>
      </c>
      <c r="Q129" s="21" t="s">
        <v>19</v>
      </c>
      <c r="R129" s="15" t="s">
        <v>20</v>
      </c>
    </row>
    <row r="130" spans="1:21" s="55" customFormat="1" ht="26.25" customHeight="1" x14ac:dyDescent="0.25">
      <c r="A130" s="22" t="s">
        <v>116</v>
      </c>
      <c r="B130"/>
      <c r="C130" s="259" t="s">
        <v>117</v>
      </c>
      <c r="D130" s="260"/>
      <c r="E130" s="261" t="s">
        <v>118</v>
      </c>
      <c r="F130" s="262">
        <v>113</v>
      </c>
      <c r="G130" s="263">
        <v>15</v>
      </c>
      <c r="H130" s="28">
        <v>6410.6</v>
      </c>
      <c r="I130" s="28"/>
      <c r="J130" s="28"/>
      <c r="K130" s="76">
        <f>H130*0.05</f>
        <v>320.53000000000003</v>
      </c>
      <c r="L130" s="76"/>
      <c r="M130" s="125">
        <v>664.83</v>
      </c>
      <c r="N130" s="126">
        <v>0</v>
      </c>
      <c r="O130" s="127"/>
      <c r="P130" s="127"/>
      <c r="Q130" s="28">
        <f t="shared" ref="Q130:Q131" si="16">H130+K130-M130+N130-O130-P130</f>
        <v>6066.3</v>
      </c>
      <c r="R130" s="264"/>
      <c r="S130" s="2"/>
      <c r="T130"/>
      <c r="U130"/>
    </row>
    <row r="131" spans="1:21" s="55" customFormat="1" ht="26.25" customHeight="1" x14ac:dyDescent="0.25">
      <c r="A131" s="22"/>
      <c r="B131"/>
      <c r="C131" s="259" t="s">
        <v>119</v>
      </c>
      <c r="D131" s="260"/>
      <c r="E131" s="261" t="s">
        <v>120</v>
      </c>
      <c r="F131" s="262">
        <v>113</v>
      </c>
      <c r="G131" s="263">
        <v>15</v>
      </c>
      <c r="H131" s="28">
        <v>5242.98</v>
      </c>
      <c r="I131" s="28"/>
      <c r="J131" s="28"/>
      <c r="K131" s="76">
        <v>262.14999999999998</v>
      </c>
      <c r="L131" s="76"/>
      <c r="M131" s="125">
        <v>420.83</v>
      </c>
      <c r="N131" s="126"/>
      <c r="O131" s="127"/>
      <c r="P131" s="127"/>
      <c r="Q131" s="28">
        <f t="shared" si="16"/>
        <v>5084.2999999999993</v>
      </c>
      <c r="R131" s="264"/>
      <c r="S131" s="2"/>
      <c r="T131"/>
      <c r="U131"/>
    </row>
    <row r="132" spans="1:21" s="55" customFormat="1" ht="26.25" customHeight="1" x14ac:dyDescent="0.25">
      <c r="A132" s="22" t="s">
        <v>121</v>
      </c>
      <c r="B132"/>
      <c r="C132" s="153" t="s">
        <v>122</v>
      </c>
      <c r="D132" s="265"/>
      <c r="E132" s="261" t="s">
        <v>123</v>
      </c>
      <c r="F132" s="124">
        <v>113</v>
      </c>
      <c r="G132" s="266">
        <v>15</v>
      </c>
      <c r="H132" s="28">
        <v>2261.37</v>
      </c>
      <c r="I132" s="28"/>
      <c r="J132" s="28"/>
      <c r="K132" s="76">
        <f>H132*0.05</f>
        <v>113.0685</v>
      </c>
      <c r="L132" s="76"/>
      <c r="M132" s="80">
        <v>0</v>
      </c>
      <c r="N132" s="81">
        <v>44.22</v>
      </c>
      <c r="O132" s="82">
        <v>0</v>
      </c>
      <c r="P132" s="82"/>
      <c r="Q132" s="28">
        <f>H132+K132-M132+N132-O132-P132</f>
        <v>2418.6584999999995</v>
      </c>
      <c r="R132" s="267"/>
      <c r="S132" s="2"/>
      <c r="T132"/>
      <c r="U132"/>
    </row>
    <row r="133" spans="1:21" ht="26.25" customHeight="1" x14ac:dyDescent="0.25">
      <c r="A133" s="22" t="s">
        <v>124</v>
      </c>
      <c r="C133" s="153"/>
      <c r="D133" s="268"/>
      <c r="E133" s="261"/>
      <c r="F133" s="124"/>
      <c r="G133" s="266"/>
      <c r="H133" s="28"/>
      <c r="I133" s="28"/>
      <c r="J133" s="28"/>
      <c r="K133" s="76"/>
      <c r="L133" s="76"/>
      <c r="M133" s="80"/>
      <c r="N133" s="81"/>
      <c r="O133" s="82"/>
      <c r="P133" s="82"/>
      <c r="Q133" s="28"/>
      <c r="R133" s="267"/>
    </row>
    <row r="134" spans="1:21" ht="15.75" thickBot="1" x14ac:dyDescent="0.3">
      <c r="C134" s="269"/>
      <c r="D134" s="256"/>
      <c r="E134" s="249"/>
      <c r="F134" s="270"/>
      <c r="G134" s="271" t="s">
        <v>32</v>
      </c>
      <c r="H134" s="272">
        <f>SUM(H130:H133)</f>
        <v>13914.95</v>
      </c>
      <c r="I134" s="272">
        <f t="shared" ref="I134:Q134" si="17">SUM(I130:I133)</f>
        <v>0</v>
      </c>
      <c r="J134" s="272">
        <f t="shared" si="17"/>
        <v>0</v>
      </c>
      <c r="K134" s="273">
        <f>SUM(K130:K133)</f>
        <v>695.74850000000004</v>
      </c>
      <c r="L134" s="273">
        <f>SUM(L130:L133)</f>
        <v>0</v>
      </c>
      <c r="M134" s="272">
        <f t="shared" si="17"/>
        <v>1085.6600000000001</v>
      </c>
      <c r="N134" s="273">
        <f t="shared" si="17"/>
        <v>44.22</v>
      </c>
      <c r="O134" s="273">
        <f t="shared" si="17"/>
        <v>0</v>
      </c>
      <c r="P134" s="273">
        <f t="shared" si="17"/>
        <v>0</v>
      </c>
      <c r="Q134" s="272">
        <f t="shared" si="17"/>
        <v>13569.258499999998</v>
      </c>
      <c r="R134" s="256"/>
    </row>
    <row r="135" spans="1:21" x14ac:dyDescent="0.25">
      <c r="C135" s="269"/>
      <c r="D135" s="256"/>
      <c r="E135" s="249"/>
      <c r="F135" s="274"/>
      <c r="G135" s="269"/>
      <c r="H135" s="275"/>
      <c r="I135" s="275"/>
      <c r="J135" s="275"/>
      <c r="K135" s="276"/>
      <c r="L135" s="276"/>
      <c r="M135" s="275"/>
      <c r="N135" s="276"/>
      <c r="O135" s="275"/>
      <c r="P135" s="275"/>
      <c r="Q135" s="275"/>
      <c r="R135" s="256"/>
    </row>
    <row r="136" spans="1:21" ht="15.75" x14ac:dyDescent="0.25">
      <c r="C136" s="253" t="s">
        <v>125</v>
      </c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4"/>
      <c r="Q136" s="247"/>
      <c r="R136" s="247"/>
    </row>
    <row r="137" spans="1:21" x14ac:dyDescent="0.25">
      <c r="C137" s="12" t="str">
        <f>C128</f>
        <v>PERIODO DEL 1 AL 15 DE ENERO DE 2021</v>
      </c>
      <c r="D137" s="12"/>
      <c r="E137" s="6"/>
      <c r="F137" s="255"/>
      <c r="G137" s="256"/>
      <c r="H137" s="257"/>
      <c r="I137" s="257"/>
      <c r="J137" s="257"/>
      <c r="K137" s="258"/>
      <c r="L137" s="258"/>
      <c r="M137" s="257"/>
      <c r="N137" s="258"/>
      <c r="O137" s="257"/>
      <c r="P137" s="257"/>
      <c r="Q137" s="257"/>
      <c r="R137" s="269"/>
    </row>
    <row r="138" spans="1:21" ht="22.5" x14ac:dyDescent="0.25">
      <c r="C138" s="15" t="s">
        <v>7</v>
      </c>
      <c r="D138" s="15" t="s">
        <v>8</v>
      </c>
      <c r="E138" s="16" t="s">
        <v>9</v>
      </c>
      <c r="F138" s="15" t="s">
        <v>10</v>
      </c>
      <c r="G138" s="15" t="s">
        <v>11</v>
      </c>
      <c r="H138" s="15" t="s">
        <v>12</v>
      </c>
      <c r="I138" s="15"/>
      <c r="J138" s="15"/>
      <c r="K138" s="17" t="s">
        <v>13</v>
      </c>
      <c r="L138" s="18" t="s">
        <v>14</v>
      </c>
      <c r="M138" s="15" t="s">
        <v>15</v>
      </c>
      <c r="N138" s="19" t="s">
        <v>16</v>
      </c>
      <c r="O138" s="20" t="s">
        <v>17</v>
      </c>
      <c r="P138" s="20" t="s">
        <v>18</v>
      </c>
      <c r="Q138" s="21" t="s">
        <v>19</v>
      </c>
      <c r="R138" s="15" t="s">
        <v>20</v>
      </c>
    </row>
    <row r="139" spans="1:21" ht="26.25" customHeight="1" x14ac:dyDescent="0.25">
      <c r="A139" s="22" t="s">
        <v>126</v>
      </c>
      <c r="C139" s="259" t="s">
        <v>127</v>
      </c>
      <c r="D139" s="32"/>
      <c r="E139" s="261" t="s">
        <v>128</v>
      </c>
      <c r="F139" s="262">
        <v>113</v>
      </c>
      <c r="G139" s="263">
        <v>15</v>
      </c>
      <c r="H139" s="28">
        <v>3102.45</v>
      </c>
      <c r="I139" s="28"/>
      <c r="J139" s="28"/>
      <c r="K139" s="76">
        <f>H139*0.05</f>
        <v>155.1225</v>
      </c>
      <c r="L139" s="76"/>
      <c r="M139" s="125">
        <v>77.3</v>
      </c>
      <c r="N139" s="126">
        <v>0</v>
      </c>
      <c r="O139" s="127">
        <v>0</v>
      </c>
      <c r="P139" s="127"/>
      <c r="Q139" s="28">
        <f>H139+K139-M139+N139-O139-P139+L139</f>
        <v>3180.2724999999996</v>
      </c>
      <c r="R139" s="264"/>
      <c r="S139" s="2" t="s">
        <v>129</v>
      </c>
    </row>
    <row r="140" spans="1:21" ht="15.75" thickBot="1" x14ac:dyDescent="0.3">
      <c r="C140" s="269"/>
      <c r="D140" s="256"/>
      <c r="E140" s="249"/>
      <c r="F140" s="274"/>
      <c r="G140" s="271" t="s">
        <v>32</v>
      </c>
      <c r="H140" s="272">
        <f t="shared" ref="H140:Q140" si="18">SUM(H139:H139)</f>
        <v>3102.45</v>
      </c>
      <c r="I140" s="272">
        <f t="shared" si="18"/>
        <v>0</v>
      </c>
      <c r="J140" s="272">
        <f t="shared" si="18"/>
        <v>0</v>
      </c>
      <c r="K140" s="272">
        <f t="shared" si="18"/>
        <v>155.1225</v>
      </c>
      <c r="L140" s="272">
        <f t="shared" si="18"/>
        <v>0</v>
      </c>
      <c r="M140" s="272">
        <f t="shared" si="18"/>
        <v>77.3</v>
      </c>
      <c r="N140" s="272">
        <f t="shared" si="18"/>
        <v>0</v>
      </c>
      <c r="O140" s="272">
        <f t="shared" si="18"/>
        <v>0</v>
      </c>
      <c r="P140" s="272">
        <f t="shared" si="18"/>
        <v>0</v>
      </c>
      <c r="Q140" s="272">
        <f t="shared" si="18"/>
        <v>3180.2724999999996</v>
      </c>
      <c r="R140" s="256"/>
    </row>
    <row r="141" spans="1:21" x14ac:dyDescent="0.25">
      <c r="C141" s="269"/>
      <c r="D141" s="256"/>
      <c r="E141" s="249"/>
      <c r="F141" s="274"/>
      <c r="G141" s="269"/>
      <c r="H141" s="275"/>
      <c r="I141" s="275"/>
      <c r="J141" s="275"/>
      <c r="K141" s="276"/>
      <c r="L141" s="276"/>
      <c r="M141" s="275"/>
      <c r="N141" s="276"/>
      <c r="O141" s="275"/>
      <c r="P141" s="275"/>
      <c r="Q141" s="275"/>
      <c r="R141" s="256"/>
    </row>
    <row r="142" spans="1:21" ht="15.75" x14ac:dyDescent="0.25">
      <c r="C142" s="253" t="s">
        <v>130</v>
      </c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115"/>
    </row>
    <row r="143" spans="1:21" x14ac:dyDescent="0.25">
      <c r="C143" s="12" t="str">
        <f>C137</f>
        <v>PERIODO DEL 1 AL 15 DE ENERO DE 2021</v>
      </c>
      <c r="D143" s="13"/>
      <c r="E143" s="6"/>
      <c r="F143" s="277"/>
      <c r="G143" s="278"/>
      <c r="H143" s="279"/>
      <c r="I143" s="279"/>
      <c r="J143" s="279"/>
      <c r="K143" s="280"/>
      <c r="L143" s="280"/>
      <c r="M143" s="279"/>
      <c r="N143" s="280"/>
      <c r="O143" s="279"/>
      <c r="P143" s="279"/>
      <c r="Q143" s="279"/>
      <c r="R143" s="120"/>
    </row>
    <row r="144" spans="1:21" ht="22.5" x14ac:dyDescent="0.25">
      <c r="C144" s="15" t="s">
        <v>7</v>
      </c>
      <c r="D144" s="15" t="s">
        <v>8</v>
      </c>
      <c r="E144" s="16" t="s">
        <v>9</v>
      </c>
      <c r="F144" s="15" t="s">
        <v>10</v>
      </c>
      <c r="G144" s="15" t="s">
        <v>11</v>
      </c>
      <c r="H144" s="15" t="s">
        <v>12</v>
      </c>
      <c r="I144" s="15"/>
      <c r="J144" s="15"/>
      <c r="K144" s="17" t="s">
        <v>13</v>
      </c>
      <c r="L144" s="18" t="s">
        <v>14</v>
      </c>
      <c r="M144" s="15" t="s">
        <v>15</v>
      </c>
      <c r="N144" s="19" t="s">
        <v>16</v>
      </c>
      <c r="O144" s="20" t="s">
        <v>17</v>
      </c>
      <c r="P144" s="20" t="s">
        <v>18</v>
      </c>
      <c r="Q144" s="21" t="s">
        <v>19</v>
      </c>
      <c r="R144" s="15" t="s">
        <v>20</v>
      </c>
    </row>
    <row r="145" spans="1:21" ht="26.25" customHeight="1" x14ac:dyDescent="0.25">
      <c r="A145" s="22" t="s">
        <v>131</v>
      </c>
      <c r="C145" s="281" t="s">
        <v>132</v>
      </c>
      <c r="D145" s="282"/>
      <c r="E145" s="283" t="s">
        <v>133</v>
      </c>
      <c r="F145" s="124">
        <v>113</v>
      </c>
      <c r="G145" s="284">
        <v>15</v>
      </c>
      <c r="H145" s="28">
        <v>1570.48</v>
      </c>
      <c r="I145" s="28">
        <f>H145*2</f>
        <v>3140.96</v>
      </c>
      <c r="J145" s="28">
        <f>K145*24</f>
        <v>1884.576</v>
      </c>
      <c r="K145" s="76">
        <f>H145*0.05</f>
        <v>78.524000000000001</v>
      </c>
      <c r="L145" s="76"/>
      <c r="M145" s="200">
        <v>0</v>
      </c>
      <c r="N145" s="201">
        <v>114.39</v>
      </c>
      <c r="O145" s="200">
        <v>0</v>
      </c>
      <c r="P145" s="200"/>
      <c r="Q145" s="28">
        <f>H145+K145-M145+N145-O145-P145</f>
        <v>1763.394</v>
      </c>
      <c r="R145" s="285"/>
    </row>
    <row r="146" spans="1:21" ht="19.5" customHeight="1" x14ac:dyDescent="0.25">
      <c r="C146" s="32"/>
      <c r="D146" s="282"/>
      <c r="E146" s="286"/>
      <c r="F146" s="124"/>
      <c r="G146" s="284"/>
      <c r="H146" s="28"/>
      <c r="I146" s="28"/>
      <c r="J146" s="28"/>
      <c r="K146" s="76"/>
      <c r="L146" s="76"/>
      <c r="M146" s="80"/>
      <c r="N146" s="201"/>
      <c r="O146" s="230"/>
      <c r="P146" s="230"/>
      <c r="Q146" s="28"/>
      <c r="R146" s="285"/>
    </row>
    <row r="147" spans="1:21" ht="15.75" thickBot="1" x14ac:dyDescent="0.3">
      <c r="C147" s="287"/>
      <c r="D147" s="278"/>
      <c r="E147" s="288"/>
      <c r="F147" s="289"/>
      <c r="G147" s="290" t="s">
        <v>32</v>
      </c>
      <c r="H147" s="291">
        <f>SUM(H145:H146)</f>
        <v>1570.48</v>
      </c>
      <c r="I147" s="291">
        <f t="shared" ref="I147:Q147" si="19">SUM(I145:I146)</f>
        <v>3140.96</v>
      </c>
      <c r="J147" s="291">
        <f t="shared" si="19"/>
        <v>1884.576</v>
      </c>
      <c r="K147" s="292">
        <f>SUM(K145:K146)</f>
        <v>78.524000000000001</v>
      </c>
      <c r="L147" s="292">
        <f>SUM(L145:L146)</f>
        <v>0</v>
      </c>
      <c r="M147" s="291">
        <f t="shared" si="19"/>
        <v>0</v>
      </c>
      <c r="N147" s="292">
        <f t="shared" si="19"/>
        <v>114.39</v>
      </c>
      <c r="O147" s="292">
        <f t="shared" si="19"/>
        <v>0</v>
      </c>
      <c r="P147" s="292">
        <f t="shared" si="19"/>
        <v>0</v>
      </c>
      <c r="Q147" s="291">
        <f t="shared" si="19"/>
        <v>1763.394</v>
      </c>
      <c r="R147" s="278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69"/>
      <c r="D150" s="256"/>
      <c r="E150" s="249"/>
      <c r="F150" s="274"/>
      <c r="G150" s="269"/>
      <c r="H150" s="275"/>
      <c r="I150" s="275"/>
      <c r="J150" s="275"/>
      <c r="K150" s="276"/>
      <c r="L150" s="276"/>
      <c r="M150" s="275"/>
      <c r="N150" s="276"/>
      <c r="O150" s="275"/>
      <c r="P150" s="275"/>
      <c r="Q150" s="275"/>
      <c r="R150" s="256"/>
    </row>
    <row r="151" spans="1:21" x14ac:dyDescent="0.25">
      <c r="C151" s="287"/>
      <c r="D151" s="278"/>
      <c r="E151" s="288"/>
      <c r="F151" s="289"/>
      <c r="G151" s="287"/>
      <c r="H151" s="293"/>
      <c r="I151" s="293"/>
      <c r="J151" s="293"/>
      <c r="K151" s="294"/>
      <c r="L151" s="294"/>
      <c r="M151" s="293"/>
      <c r="N151" s="294"/>
      <c r="O151" s="293"/>
      <c r="P151" s="293"/>
      <c r="Q151" s="293"/>
      <c r="R151" s="278"/>
    </row>
    <row r="152" spans="1:21" ht="15.75" thickBot="1" x14ac:dyDescent="0.3">
      <c r="C152" s="295"/>
      <c r="D152" s="47"/>
      <c r="E152" s="48"/>
      <c r="F152" s="49"/>
      <c r="I152" s="47"/>
      <c r="J152" s="47"/>
      <c r="K152" s="50"/>
      <c r="L152" s="50"/>
      <c r="M152" s="47"/>
    </row>
    <row r="153" spans="1:21" s="2" customFormat="1" x14ac:dyDescent="0.25">
      <c r="A153"/>
      <c r="B153"/>
      <c r="C153" s="52" t="s">
        <v>33</v>
      </c>
      <c r="D153" s="52"/>
      <c r="E153" s="52"/>
      <c r="F153" s="52"/>
      <c r="G153" s="52"/>
      <c r="I153" s="53"/>
      <c r="J153" s="53"/>
      <c r="K153" s="54" t="s">
        <v>34</v>
      </c>
      <c r="L153" s="54"/>
      <c r="M153" s="54"/>
      <c r="N153"/>
      <c r="O153"/>
      <c r="P153"/>
      <c r="Q153" s="54" t="s">
        <v>35</v>
      </c>
      <c r="R153" s="54"/>
      <c r="T153"/>
      <c r="U153"/>
    </row>
    <row r="154" spans="1:21" s="55" customFormat="1" x14ac:dyDescent="0.25">
      <c r="B154"/>
      <c r="C154" s="52" t="s">
        <v>36</v>
      </c>
      <c r="D154" s="52"/>
      <c r="E154" s="52"/>
      <c r="F154" s="52"/>
      <c r="G154" s="52"/>
      <c r="H154" s="52" t="s">
        <v>37</v>
      </c>
      <c r="I154" s="52"/>
      <c r="J154" s="52"/>
      <c r="K154" s="52"/>
      <c r="L154" s="52"/>
      <c r="M154" s="52"/>
      <c r="N154" s="52"/>
      <c r="O154"/>
      <c r="P154"/>
      <c r="Q154" s="52" t="s">
        <v>38</v>
      </c>
      <c r="R154" s="52"/>
      <c r="S154" s="2"/>
      <c r="T154"/>
      <c r="U154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58"/>
      <c r="Q156" s="40"/>
      <c r="R156" s="40"/>
    </row>
    <row r="157" spans="1:21" ht="29.25" x14ac:dyDescent="0.5">
      <c r="C157" s="1" t="s">
        <v>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21" ht="23.25" x14ac:dyDescent="0.35">
      <c r="C158" s="3" t="s">
        <v>1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21" ht="15.75" x14ac:dyDescent="0.25">
      <c r="C159" s="296" t="s">
        <v>2</v>
      </c>
      <c r="D159" s="297" t="s">
        <v>39</v>
      </c>
      <c r="E159" s="298"/>
      <c r="F159" s="299"/>
      <c r="G159" s="297"/>
      <c r="H159" s="297"/>
      <c r="I159" s="297"/>
      <c r="J159" s="297"/>
      <c r="K159" s="300"/>
      <c r="L159" s="300"/>
      <c r="M159" s="297"/>
      <c r="N159" s="300"/>
      <c r="O159" s="297"/>
      <c r="P159" s="297"/>
      <c r="Q159" s="297"/>
      <c r="R159" s="301" t="s">
        <v>3</v>
      </c>
    </row>
    <row r="160" spans="1:21" ht="15.75" x14ac:dyDescent="0.25">
      <c r="C160" s="302" t="s">
        <v>134</v>
      </c>
      <c r="D160" s="302"/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3"/>
    </row>
    <row r="161" spans="1:21" ht="15" customHeight="1" x14ac:dyDescent="0.25">
      <c r="C161" s="38"/>
      <c r="D161" s="304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1" t="s">
        <v>5</v>
      </c>
    </row>
    <row r="162" spans="1:21" ht="15" customHeight="1" x14ac:dyDescent="0.25">
      <c r="C162" s="12" t="str">
        <f>C143</f>
        <v>PERIODO DEL 1 AL 15 DE ENERO DE 2021</v>
      </c>
      <c r="D162" s="13"/>
      <c r="E162" s="6"/>
      <c r="F162" s="305"/>
      <c r="G162" s="306"/>
      <c r="H162" s="307"/>
      <c r="I162" s="307"/>
      <c r="J162" s="307"/>
      <c r="K162" s="308"/>
      <c r="L162" s="308"/>
      <c r="M162" s="307"/>
      <c r="N162" s="308"/>
      <c r="O162" s="307"/>
      <c r="P162" s="307"/>
      <c r="Q162" s="307"/>
      <c r="R162" s="14"/>
    </row>
    <row r="163" spans="1:21" ht="22.5" x14ac:dyDescent="0.25">
      <c r="C163" s="309" t="s">
        <v>7</v>
      </c>
      <c r="D163" s="309" t="s">
        <v>8</v>
      </c>
      <c r="E163" s="310" t="s">
        <v>9</v>
      </c>
      <c r="F163" s="309" t="s">
        <v>10</v>
      </c>
      <c r="G163" s="311" t="s">
        <v>11</v>
      </c>
      <c r="H163" s="309" t="s">
        <v>135</v>
      </c>
      <c r="I163" s="309"/>
      <c r="J163" s="309"/>
      <c r="K163" s="17" t="s">
        <v>13</v>
      </c>
      <c r="L163" s="18" t="s">
        <v>14</v>
      </c>
      <c r="M163" s="309" t="s">
        <v>15</v>
      </c>
      <c r="N163" s="312" t="s">
        <v>16</v>
      </c>
      <c r="O163" s="313" t="s">
        <v>17</v>
      </c>
      <c r="P163" s="312" t="s">
        <v>136</v>
      </c>
      <c r="Q163" s="314" t="s">
        <v>19</v>
      </c>
      <c r="R163" s="309" t="s">
        <v>20</v>
      </c>
    </row>
    <row r="164" spans="1:21" ht="25.5" customHeight="1" x14ac:dyDescent="0.25">
      <c r="A164" s="22" t="s">
        <v>137</v>
      </c>
      <c r="C164" s="315" t="s">
        <v>138</v>
      </c>
      <c r="D164" s="316"/>
      <c r="E164" s="317" t="s">
        <v>139</v>
      </c>
      <c r="F164" s="124">
        <v>113</v>
      </c>
      <c r="G164" s="263">
        <v>15</v>
      </c>
      <c r="H164" s="28">
        <v>787.41</v>
      </c>
      <c r="I164" s="28">
        <f>H164*2</f>
        <v>1574.82</v>
      </c>
      <c r="J164" s="28">
        <f>K164*24</f>
        <v>944.89200000000005</v>
      </c>
      <c r="K164" s="76">
        <f t="shared" ref="K164:K173" si="20">H164*0.05</f>
        <v>39.3705</v>
      </c>
      <c r="L164" s="76"/>
      <c r="M164" s="318">
        <v>0</v>
      </c>
      <c r="N164" s="319">
        <v>164.66</v>
      </c>
      <c r="O164" s="320">
        <v>0</v>
      </c>
      <c r="P164" s="320"/>
      <c r="Q164" s="28">
        <f>H164+K164-M164+N164-O164-P164+L164</f>
        <v>991.44049999999993</v>
      </c>
      <c r="R164" s="316"/>
    </row>
    <row r="165" spans="1:21" ht="25.5" customHeight="1" x14ac:dyDescent="0.25">
      <c r="A165" s="22" t="s">
        <v>140</v>
      </c>
      <c r="C165" s="315" t="s">
        <v>141</v>
      </c>
      <c r="D165" s="316"/>
      <c r="E165" s="317" t="s">
        <v>142</v>
      </c>
      <c r="F165" s="124">
        <v>113</v>
      </c>
      <c r="G165" s="284">
        <v>15</v>
      </c>
      <c r="H165" s="28">
        <v>1790.3025</v>
      </c>
      <c r="I165" s="28">
        <f t="shared" ref="I165:I169" si="21">H165*2</f>
        <v>3580.605</v>
      </c>
      <c r="J165" s="28">
        <f t="shared" ref="J165:J171" si="22">K165*24</f>
        <v>2148.3630000000003</v>
      </c>
      <c r="K165" s="76">
        <f t="shared" si="20"/>
        <v>89.515125000000012</v>
      </c>
      <c r="L165" s="76"/>
      <c r="M165" s="80">
        <v>0</v>
      </c>
      <c r="N165" s="81">
        <v>88.32</v>
      </c>
      <c r="O165" s="320">
        <v>0</v>
      </c>
      <c r="P165" s="320"/>
      <c r="Q165" s="28">
        <f t="shared" ref="Q165:Q173" si="23">H165+K165-M165+N165-O165-P165+L165</f>
        <v>1968.1376250000001</v>
      </c>
      <c r="R165" s="316"/>
    </row>
    <row r="166" spans="1:21" ht="25.5" customHeight="1" x14ac:dyDescent="0.25">
      <c r="A166" s="22" t="s">
        <v>143</v>
      </c>
      <c r="C166" s="321" t="s">
        <v>144</v>
      </c>
      <c r="D166" s="322"/>
      <c r="E166" s="317" t="s">
        <v>145</v>
      </c>
      <c r="F166" s="124">
        <v>113</v>
      </c>
      <c r="G166" s="284">
        <v>15</v>
      </c>
      <c r="H166" s="28">
        <v>2460.6675</v>
      </c>
      <c r="I166" s="28">
        <f>H166*2</f>
        <v>4921.335</v>
      </c>
      <c r="J166" s="28">
        <f t="shared" si="22"/>
        <v>2952.8010000000004</v>
      </c>
      <c r="K166" s="76">
        <f t="shared" si="20"/>
        <v>123.03337500000001</v>
      </c>
      <c r="L166" s="76">
        <v>2000</v>
      </c>
      <c r="M166" s="80">
        <v>0</v>
      </c>
      <c r="N166" s="81">
        <v>17.07</v>
      </c>
      <c r="O166" s="320">
        <v>0</v>
      </c>
      <c r="P166" s="320"/>
      <c r="Q166" s="28">
        <f t="shared" si="23"/>
        <v>4600.7708750000002</v>
      </c>
      <c r="R166" s="323"/>
    </row>
    <row r="167" spans="1:21" ht="25.5" customHeight="1" x14ac:dyDescent="0.25">
      <c r="A167" s="22" t="s">
        <v>146</v>
      </c>
      <c r="C167" s="321" t="s">
        <v>147</v>
      </c>
      <c r="D167" s="322"/>
      <c r="E167" s="317" t="s">
        <v>145</v>
      </c>
      <c r="F167" s="124">
        <v>113</v>
      </c>
      <c r="G167" s="324">
        <v>15</v>
      </c>
      <c r="H167" s="28">
        <v>2460.6675</v>
      </c>
      <c r="I167" s="28">
        <f t="shared" si="21"/>
        <v>4921.335</v>
      </c>
      <c r="J167" s="28">
        <f t="shared" si="22"/>
        <v>2952.8010000000004</v>
      </c>
      <c r="K167" s="76">
        <f t="shared" si="20"/>
        <v>123.03337500000001</v>
      </c>
      <c r="L167" s="76"/>
      <c r="M167" s="80">
        <v>0</v>
      </c>
      <c r="N167" s="81">
        <v>17.07</v>
      </c>
      <c r="O167" s="320">
        <v>0</v>
      </c>
      <c r="P167" s="320"/>
      <c r="Q167" s="28">
        <f t="shared" si="23"/>
        <v>2600.7708750000002</v>
      </c>
      <c r="R167" s="323"/>
    </row>
    <row r="168" spans="1:21" ht="25.5" customHeight="1" x14ac:dyDescent="0.25">
      <c r="A168" s="22" t="s">
        <v>148</v>
      </c>
      <c r="C168" s="321" t="s">
        <v>149</v>
      </c>
      <c r="D168" s="322"/>
      <c r="E168" s="317" t="s">
        <v>150</v>
      </c>
      <c r="F168" s="124">
        <v>113</v>
      </c>
      <c r="G168" s="324">
        <v>15</v>
      </c>
      <c r="H168" s="28">
        <f>3298.8075/15*G168</f>
        <v>3298.8074999999999</v>
      </c>
      <c r="I168" s="28">
        <f t="shared" si="21"/>
        <v>6597.6149999999998</v>
      </c>
      <c r="J168" s="28">
        <f t="shared" si="22"/>
        <v>3958.5690000000004</v>
      </c>
      <c r="K168" s="76">
        <f t="shared" si="20"/>
        <v>164.94037500000002</v>
      </c>
      <c r="L168" s="76">
        <f>127*2</f>
        <v>254</v>
      </c>
      <c r="M168" s="125">
        <v>98.66</v>
      </c>
      <c r="N168" s="126">
        <v>0</v>
      </c>
      <c r="O168" s="320">
        <v>0</v>
      </c>
      <c r="P168" s="320"/>
      <c r="Q168" s="28">
        <f t="shared" si="23"/>
        <v>3619.0878750000002</v>
      </c>
      <c r="R168" s="323"/>
    </row>
    <row r="169" spans="1:21" ht="25.5" customHeight="1" x14ac:dyDescent="0.25">
      <c r="A169" s="22" t="s">
        <v>151</v>
      </c>
      <c r="C169" s="325" t="s">
        <v>152</v>
      </c>
      <c r="D169" s="322"/>
      <c r="E169" s="317" t="s">
        <v>153</v>
      </c>
      <c r="F169" s="124">
        <v>113</v>
      </c>
      <c r="G169" s="324">
        <v>15</v>
      </c>
      <c r="H169" s="28">
        <v>1731.135</v>
      </c>
      <c r="I169" s="28">
        <f t="shared" si="21"/>
        <v>3462.27</v>
      </c>
      <c r="J169" s="28">
        <f t="shared" si="22"/>
        <v>2077.3620000000001</v>
      </c>
      <c r="K169" s="76">
        <f t="shared" si="20"/>
        <v>86.556750000000008</v>
      </c>
      <c r="L169" s="76">
        <f>127*2</f>
        <v>254</v>
      </c>
      <c r="M169" s="326">
        <v>0</v>
      </c>
      <c r="N169" s="327">
        <v>97.21</v>
      </c>
      <c r="O169" s="320">
        <v>0</v>
      </c>
      <c r="P169" s="320"/>
      <c r="Q169" s="28">
        <f t="shared" si="23"/>
        <v>2168.90175</v>
      </c>
      <c r="R169" s="323"/>
      <c r="T169" s="328"/>
    </row>
    <row r="170" spans="1:21" ht="25.5" customHeight="1" x14ac:dyDescent="0.25">
      <c r="A170" s="22" t="s">
        <v>154</v>
      </c>
      <c r="C170" s="325" t="s">
        <v>155</v>
      </c>
      <c r="D170" s="322"/>
      <c r="E170" s="317" t="s">
        <v>153</v>
      </c>
      <c r="F170" s="124">
        <v>113</v>
      </c>
      <c r="G170" s="324">
        <v>9</v>
      </c>
      <c r="H170" s="28">
        <f>1731.14/15*G170</f>
        <v>1038.684</v>
      </c>
      <c r="I170" s="28"/>
      <c r="J170" s="28">
        <f t="shared" si="22"/>
        <v>1246.4208000000001</v>
      </c>
      <c r="K170" s="76">
        <f t="shared" si="20"/>
        <v>51.934200000000004</v>
      </c>
      <c r="L170" s="76"/>
      <c r="M170" s="326">
        <v>0</v>
      </c>
      <c r="N170" s="327">
        <v>97.21</v>
      </c>
      <c r="O170" s="320">
        <v>0</v>
      </c>
      <c r="P170" s="320"/>
      <c r="Q170" s="28">
        <f>H170+K170-M170+N170-O170-P170+L170</f>
        <v>1187.8281999999999</v>
      </c>
      <c r="R170" s="323"/>
    </row>
    <row r="171" spans="1:21" s="55" customFormat="1" ht="25.5" customHeight="1" x14ac:dyDescent="0.25">
      <c r="A171" s="22"/>
      <c r="B171"/>
      <c r="C171" s="226" t="s">
        <v>156</v>
      </c>
      <c r="D171" s="329"/>
      <c r="E171" s="330" t="s">
        <v>157</v>
      </c>
      <c r="F171" s="124">
        <v>113</v>
      </c>
      <c r="G171" s="284">
        <v>15</v>
      </c>
      <c r="H171" s="28">
        <v>1790.3025</v>
      </c>
      <c r="I171" s="28"/>
      <c r="J171" s="28">
        <f t="shared" si="22"/>
        <v>2148.3630000000003</v>
      </c>
      <c r="K171" s="76">
        <f t="shared" si="20"/>
        <v>89.515125000000012</v>
      </c>
      <c r="L171" s="76"/>
      <c r="M171" s="80">
        <v>0</v>
      </c>
      <c r="N171" s="81">
        <v>88.32</v>
      </c>
      <c r="O171" s="230">
        <v>0</v>
      </c>
      <c r="P171" s="230"/>
      <c r="Q171" s="28">
        <f t="shared" si="23"/>
        <v>1968.1376250000001</v>
      </c>
      <c r="R171" s="331"/>
      <c r="S171" s="2"/>
      <c r="T171"/>
      <c r="U171"/>
    </row>
    <row r="172" spans="1:21" s="55" customFormat="1" ht="25.5" customHeight="1" x14ac:dyDescent="0.25">
      <c r="A172" s="22"/>
      <c r="B172"/>
      <c r="C172" s="131" t="s">
        <v>158</v>
      </c>
      <c r="D172" s="132"/>
      <c r="E172" s="133" t="s">
        <v>63</v>
      </c>
      <c r="F172" s="124">
        <v>113</v>
      </c>
      <c r="G172" s="134">
        <v>15</v>
      </c>
      <c r="H172" s="28">
        <f>2243.95/15*G172</f>
        <v>2243.9499999999998</v>
      </c>
      <c r="I172" s="28">
        <f>H172*2</f>
        <v>4487.8999999999996</v>
      </c>
      <c r="J172" s="28">
        <f>K172*24</f>
        <v>2692.74</v>
      </c>
      <c r="K172" s="76">
        <f>H172*0.05</f>
        <v>112.19749999999999</v>
      </c>
      <c r="L172" s="76">
        <f>(239*3)+(127*2)</f>
        <v>971</v>
      </c>
      <c r="M172" s="80"/>
      <c r="N172" s="81">
        <v>45.34</v>
      </c>
      <c r="O172" s="82">
        <v>0</v>
      </c>
      <c r="P172" s="82"/>
      <c r="Q172" s="28">
        <f>H172+K172-M172+N172-O172-P172+L172</f>
        <v>3372.4875000000002</v>
      </c>
      <c r="R172" s="135"/>
      <c r="S172" s="2"/>
      <c r="T172"/>
      <c r="U172"/>
    </row>
    <row r="173" spans="1:21" s="55" customFormat="1" ht="25.5" customHeight="1" x14ac:dyDescent="0.25">
      <c r="A173" s="22" t="s">
        <v>159</v>
      </c>
      <c r="B173"/>
      <c r="C173" s="332" t="s">
        <v>160</v>
      </c>
      <c r="D173" s="329"/>
      <c r="E173" s="330" t="s">
        <v>157</v>
      </c>
      <c r="F173" s="124">
        <v>113</v>
      </c>
      <c r="G173" s="284">
        <v>15</v>
      </c>
      <c r="H173" s="28">
        <f>1790.3025/15*G173</f>
        <v>1790.3025</v>
      </c>
      <c r="I173" s="28"/>
      <c r="J173" s="28">
        <f>K173*24*5</f>
        <v>10741.815000000002</v>
      </c>
      <c r="K173" s="76">
        <f t="shared" si="20"/>
        <v>89.515125000000012</v>
      </c>
      <c r="L173" s="76"/>
      <c r="M173" s="80">
        <v>0</v>
      </c>
      <c r="N173" s="81">
        <v>88.32</v>
      </c>
      <c r="O173" s="230"/>
      <c r="P173" s="230"/>
      <c r="Q173" s="28">
        <f t="shared" si="23"/>
        <v>1968.1376250000001</v>
      </c>
      <c r="R173" s="331"/>
      <c r="T173"/>
      <c r="U173"/>
    </row>
    <row r="174" spans="1:21" s="55" customFormat="1" ht="15.75" thickBot="1" x14ac:dyDescent="0.3">
      <c r="B174"/>
      <c r="D174" s="306"/>
      <c r="E174" s="298"/>
      <c r="F174" s="333"/>
      <c r="G174" s="334" t="s">
        <v>32</v>
      </c>
      <c r="H174" s="335">
        <f t="shared" ref="H174:Q174" si="24">SUM(H164:H173)</f>
        <v>19392.228999999999</v>
      </c>
      <c r="I174" s="335">
        <f t="shared" si="24"/>
        <v>29545.879999999997</v>
      </c>
      <c r="J174" s="335">
        <f t="shared" si="24"/>
        <v>31864.126800000005</v>
      </c>
      <c r="K174" s="335">
        <f t="shared" si="24"/>
        <v>969.61144999999999</v>
      </c>
      <c r="L174" s="335">
        <f t="shared" si="24"/>
        <v>3479</v>
      </c>
      <c r="M174" s="335">
        <f t="shared" si="24"/>
        <v>98.66</v>
      </c>
      <c r="N174" s="335">
        <f t="shared" si="24"/>
        <v>703.52</v>
      </c>
      <c r="O174" s="335">
        <f t="shared" si="24"/>
        <v>0</v>
      </c>
      <c r="P174" s="335">
        <f t="shared" si="24"/>
        <v>0</v>
      </c>
      <c r="Q174" s="335">
        <f t="shared" si="24"/>
        <v>24445.70045</v>
      </c>
      <c r="R174" s="306"/>
      <c r="S174" s="2"/>
      <c r="T174"/>
      <c r="U174"/>
    </row>
    <row r="175" spans="1:21" s="55" customFormat="1" x14ac:dyDescent="0.25">
      <c r="B175"/>
      <c r="C175" s="336"/>
      <c r="D175" s="306"/>
      <c r="E175" s="298"/>
      <c r="F175" s="333"/>
      <c r="G175" s="336"/>
      <c r="H175" s="337"/>
      <c r="I175" s="337"/>
      <c r="J175" s="337"/>
      <c r="K175" s="338"/>
      <c r="L175" s="338"/>
      <c r="M175" s="337"/>
      <c r="N175" s="338"/>
      <c r="O175" s="337"/>
      <c r="P175" s="337"/>
      <c r="Q175" s="337"/>
      <c r="R175" s="306"/>
      <c r="S175" s="2"/>
      <c r="T175"/>
      <c r="U175"/>
    </row>
    <row r="176" spans="1:21" s="55" customFormat="1" x14ac:dyDescent="0.25">
      <c r="B176"/>
      <c r="C176" s="336"/>
      <c r="D176" s="306"/>
      <c r="E176" s="298"/>
      <c r="F176" s="333"/>
      <c r="G176" s="336"/>
      <c r="H176" s="337"/>
      <c r="I176" s="337"/>
      <c r="J176" s="337"/>
      <c r="K176" s="338"/>
      <c r="L176" s="338"/>
      <c r="M176" s="337"/>
      <c r="N176" s="338"/>
      <c r="O176" s="337"/>
      <c r="P176" s="337"/>
      <c r="Q176" s="337"/>
      <c r="R176" s="306"/>
      <c r="S176" s="2"/>
      <c r="T176"/>
      <c r="U176"/>
    </row>
    <row r="177" spans="1:21" s="55" customFormat="1" ht="15.75" thickBot="1" x14ac:dyDescent="0.3">
      <c r="B177"/>
      <c r="C177" s="339"/>
      <c r="D177" s="47"/>
      <c r="E177" s="48"/>
      <c r="F177" s="49"/>
      <c r="G177"/>
      <c r="H177" s="90"/>
      <c r="I177" s="340"/>
      <c r="J177" s="340"/>
      <c r="K177" s="341"/>
      <c r="L177" s="341"/>
      <c r="M177" s="340"/>
      <c r="N177" s="342"/>
      <c r="O177"/>
      <c r="P177"/>
      <c r="Q177"/>
      <c r="R177"/>
      <c r="S177" s="2"/>
      <c r="T177"/>
      <c r="U177"/>
    </row>
    <row r="178" spans="1:21" s="2" customFormat="1" x14ac:dyDescent="0.25">
      <c r="A178"/>
      <c r="B178"/>
      <c r="C178" s="52" t="s">
        <v>33</v>
      </c>
      <c r="D178" s="52"/>
      <c r="E178" s="52"/>
      <c r="F178" s="52"/>
      <c r="G178" s="52"/>
      <c r="I178" s="53"/>
      <c r="J178" s="53"/>
      <c r="K178" s="54" t="s">
        <v>34</v>
      </c>
      <c r="L178" s="54"/>
      <c r="M178" s="54"/>
      <c r="N178"/>
      <c r="O178"/>
      <c r="P178"/>
      <c r="Q178" s="54" t="s">
        <v>35</v>
      </c>
      <c r="R178" s="54"/>
      <c r="T178"/>
      <c r="U178"/>
    </row>
    <row r="179" spans="1:21" s="55" customFormat="1" x14ac:dyDescent="0.25">
      <c r="B179"/>
      <c r="C179" s="52" t="s">
        <v>36</v>
      </c>
      <c r="D179" s="52"/>
      <c r="E179" s="52"/>
      <c r="F179" s="52"/>
      <c r="G179" s="52"/>
      <c r="H179" s="52" t="s">
        <v>37</v>
      </c>
      <c r="I179" s="52"/>
      <c r="J179" s="52"/>
      <c r="K179" s="52"/>
      <c r="L179" s="52"/>
      <c r="M179" s="52"/>
      <c r="N179" s="52"/>
      <c r="O179"/>
      <c r="P179"/>
      <c r="Q179" s="52" t="s">
        <v>38</v>
      </c>
      <c r="R179" s="52"/>
      <c r="S179" s="2"/>
      <c r="T179"/>
      <c r="U179"/>
    </row>
    <row r="180" spans="1:21" x14ac:dyDescent="0.25">
      <c r="C180" s="90"/>
      <c r="D180" s="40"/>
      <c r="E180" s="57"/>
      <c r="F180" s="40"/>
      <c r="H180" s="40"/>
      <c r="I180" s="40"/>
      <c r="J180" s="40"/>
      <c r="K180" s="58"/>
      <c r="L180" s="58"/>
      <c r="M180" s="40"/>
      <c r="N180" s="58"/>
      <c r="Q180" s="40"/>
      <c r="R180" s="40"/>
    </row>
    <row r="181" spans="1:21" x14ac:dyDescent="0.25">
      <c r="C181" s="90"/>
      <c r="D181" s="40"/>
      <c r="E181" s="57"/>
      <c r="F181" s="40"/>
      <c r="H181" s="343"/>
      <c r="I181" s="343"/>
      <c r="J181" s="343"/>
      <c r="K181" s="58"/>
      <c r="L181" s="58"/>
      <c r="M181" s="40"/>
      <c r="N181" s="58"/>
      <c r="Q181" s="40"/>
      <c r="R181" s="40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58"/>
      <c r="O188"/>
      <c r="P188"/>
      <c r="Q188" s="40"/>
      <c r="R188" s="40"/>
      <c r="T188"/>
      <c r="U188"/>
    </row>
    <row r="189" spans="1:21" s="2" customFormat="1" ht="29.25" x14ac:dyDescent="0.5">
      <c r="A189"/>
      <c r="B189"/>
      <c r="C189" s="1" t="s">
        <v>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T189"/>
      <c r="U189"/>
    </row>
    <row r="190" spans="1:21" s="2" customFormat="1" ht="23.25" x14ac:dyDescent="0.35">
      <c r="A190"/>
      <c r="B190"/>
      <c r="C190" s="3" t="s">
        <v>1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T190"/>
      <c r="U190"/>
    </row>
    <row r="191" spans="1:21" s="2" customFormat="1" ht="23.25" x14ac:dyDescent="0.35">
      <c r="A191"/>
      <c r="B191"/>
      <c r="C191" s="344"/>
      <c r="D191" s="344"/>
      <c r="E191" s="345"/>
      <c r="F191" s="344"/>
      <c r="G191" s="344"/>
      <c r="H191" s="344"/>
      <c r="I191" s="344"/>
      <c r="J191" s="344"/>
      <c r="K191" s="346"/>
      <c r="L191" s="346"/>
      <c r="M191" s="344"/>
      <c r="N191" s="346"/>
      <c r="O191" s="344"/>
      <c r="P191" s="344"/>
      <c r="Q191" s="344"/>
      <c r="R191" s="344"/>
      <c r="T191"/>
      <c r="U191"/>
    </row>
    <row r="192" spans="1:21" s="2" customFormat="1" ht="15.75" x14ac:dyDescent="0.25">
      <c r="A192"/>
      <c r="B192"/>
      <c r="C192" s="296" t="s">
        <v>2</v>
      </c>
      <c r="D192" s="297" t="s">
        <v>39</v>
      </c>
      <c r="E192" s="298"/>
      <c r="F192" s="299"/>
      <c r="G192" s="297"/>
      <c r="H192" s="297"/>
      <c r="I192" s="297"/>
      <c r="J192" s="297"/>
      <c r="K192" s="300"/>
      <c r="L192" s="300"/>
      <c r="M192" s="297"/>
      <c r="N192" s="300"/>
      <c r="O192" s="297"/>
      <c r="P192" s="297"/>
      <c r="Q192" s="297"/>
      <c r="R192"/>
      <c r="T192"/>
      <c r="U192"/>
    </row>
    <row r="193" spans="1:21" s="2" customFormat="1" ht="15.75" x14ac:dyDescent="0.25">
      <c r="A193"/>
      <c r="B193"/>
      <c r="C193" s="302"/>
      <c r="D193" s="302"/>
      <c r="E193" s="302"/>
      <c r="F193" s="302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1" t="s">
        <v>3</v>
      </c>
      <c r="T193"/>
      <c r="U193"/>
    </row>
    <row r="194" spans="1:21" x14ac:dyDescent="0.25">
      <c r="C194" s="90"/>
      <c r="F194" s="40"/>
    </row>
    <row r="195" spans="1:21" ht="15.75" x14ac:dyDescent="0.25">
      <c r="C195" s="347" t="s">
        <v>161</v>
      </c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  <c r="Q195" s="347"/>
      <c r="R195" s="347"/>
    </row>
    <row r="196" spans="1:21" x14ac:dyDescent="0.25">
      <c r="C196" s="12" t="str">
        <f>C162</f>
        <v>PERIODO DEL 1 AL 15 DE ENERO DE 2021</v>
      </c>
      <c r="D196" s="13"/>
      <c r="E196" s="6"/>
      <c r="F196" s="348"/>
      <c r="G196" s="349"/>
      <c r="H196" s="350"/>
      <c r="I196" s="350"/>
      <c r="J196" s="350"/>
      <c r="K196" s="351"/>
      <c r="L196" s="351"/>
      <c r="M196" s="350"/>
      <c r="N196" s="351"/>
      <c r="O196" s="350"/>
      <c r="P196" s="350"/>
      <c r="Q196" s="350"/>
      <c r="R196" s="352"/>
    </row>
    <row r="197" spans="1:21" ht="22.5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20" t="s">
        <v>17</v>
      </c>
      <c r="P197" s="20" t="s">
        <v>18</v>
      </c>
      <c r="Q197" s="21" t="s">
        <v>19</v>
      </c>
      <c r="R197" s="15" t="s">
        <v>20</v>
      </c>
    </row>
    <row r="198" spans="1:21" s="353" customFormat="1" ht="26.25" customHeight="1" x14ac:dyDescent="0.25">
      <c r="A198" s="22" t="s">
        <v>162</v>
      </c>
      <c r="C198" s="354" t="s">
        <v>163</v>
      </c>
      <c r="D198" s="355"/>
      <c r="E198" s="356" t="s">
        <v>164</v>
      </c>
      <c r="F198" s="124">
        <v>113</v>
      </c>
      <c r="G198" s="284">
        <v>15</v>
      </c>
      <c r="H198" s="357">
        <v>2919.2174999999997</v>
      </c>
      <c r="I198" s="357">
        <f>H198*2</f>
        <v>5838.4349999999995</v>
      </c>
      <c r="J198" s="357">
        <f>K198*24</f>
        <v>3503.0609999999997</v>
      </c>
      <c r="K198" s="76">
        <f t="shared" ref="K198:K201" si="25">H198*0.05</f>
        <v>145.96087499999999</v>
      </c>
      <c r="L198" s="76"/>
      <c r="M198" s="357">
        <v>37.119999999999997</v>
      </c>
      <c r="N198" s="126">
        <v>0</v>
      </c>
      <c r="O198" s="357">
        <v>0</v>
      </c>
      <c r="P198" s="357"/>
      <c r="Q198" s="28">
        <f>H198+K198-M198+N198-O198-P198</f>
        <v>3028.0583749999996</v>
      </c>
      <c r="R198" s="358"/>
      <c r="S198" s="359"/>
    </row>
    <row r="199" spans="1:21" ht="26.25" customHeight="1" x14ac:dyDescent="0.25">
      <c r="A199" s="22" t="s">
        <v>165</v>
      </c>
      <c r="C199" s="354" t="s">
        <v>166</v>
      </c>
      <c r="D199" s="355"/>
      <c r="E199" s="356" t="s">
        <v>167</v>
      </c>
      <c r="F199" s="124">
        <v>113</v>
      </c>
      <c r="G199" s="284">
        <v>15</v>
      </c>
      <c r="H199" s="28">
        <v>3350.55</v>
      </c>
      <c r="I199" s="28"/>
      <c r="J199" s="28"/>
      <c r="K199" s="76">
        <f>H199*0.05</f>
        <v>167.52750000000003</v>
      </c>
      <c r="L199" s="76"/>
      <c r="M199" s="80">
        <v>104.29</v>
      </c>
      <c r="N199" s="81">
        <v>0</v>
      </c>
      <c r="O199" s="80">
        <v>0</v>
      </c>
      <c r="P199" s="80"/>
      <c r="Q199" s="28">
        <f>H199+K199-M199+N199-O199-P199</f>
        <v>3413.7875000000004</v>
      </c>
      <c r="R199" s="360"/>
    </row>
    <row r="200" spans="1:21" ht="26.25" customHeight="1" x14ac:dyDescent="0.25">
      <c r="A200" s="22"/>
      <c r="C200" s="354" t="s">
        <v>168</v>
      </c>
      <c r="D200" s="361" t="s">
        <v>169</v>
      </c>
      <c r="E200" s="356" t="s">
        <v>170</v>
      </c>
      <c r="F200" s="124">
        <v>113</v>
      </c>
      <c r="G200" s="284">
        <v>15</v>
      </c>
      <c r="H200" s="28">
        <v>1116.855</v>
      </c>
      <c r="I200" s="362">
        <f>H200*2</f>
        <v>2233.71</v>
      </c>
      <c r="J200" s="362">
        <f>K200*24</f>
        <v>1340.2260000000001</v>
      </c>
      <c r="K200" s="76">
        <f t="shared" si="25"/>
        <v>55.842750000000002</v>
      </c>
      <c r="L200" s="76"/>
      <c r="M200" s="357">
        <v>0</v>
      </c>
      <c r="N200" s="363">
        <v>143.41999999999999</v>
      </c>
      <c r="O200" s="357">
        <v>0</v>
      </c>
      <c r="P200" s="357"/>
      <c r="Q200" s="28">
        <f>H200+K200-M200+N200-O200-P200</f>
        <v>1316.1177500000001</v>
      </c>
      <c r="R200" s="360"/>
    </row>
    <row r="201" spans="1:21" ht="26.25" customHeight="1" x14ac:dyDescent="0.25">
      <c r="A201" s="22" t="s">
        <v>171</v>
      </c>
      <c r="C201" s="354" t="s">
        <v>172</v>
      </c>
      <c r="D201" s="355"/>
      <c r="E201" s="356" t="s">
        <v>173</v>
      </c>
      <c r="F201" s="124">
        <v>113</v>
      </c>
      <c r="G201" s="284">
        <v>15</v>
      </c>
      <c r="H201" s="28">
        <v>2957.13</v>
      </c>
      <c r="I201" s="362">
        <f>H201*2</f>
        <v>5914.26</v>
      </c>
      <c r="J201" s="362">
        <f>K201*24</f>
        <v>3548.5560000000005</v>
      </c>
      <c r="K201" s="76">
        <f t="shared" si="25"/>
        <v>147.85650000000001</v>
      </c>
      <c r="L201" s="76"/>
      <c r="M201" s="357">
        <v>41.24</v>
      </c>
      <c r="N201" s="363">
        <v>0</v>
      </c>
      <c r="O201" s="357">
        <v>0</v>
      </c>
      <c r="P201" s="357"/>
      <c r="Q201" s="28">
        <f>H201+K201-M201+N201-O201-P201</f>
        <v>3063.7465000000002</v>
      </c>
      <c r="R201" s="360"/>
    </row>
    <row r="202" spans="1:21" ht="15.75" thickBot="1" x14ac:dyDescent="0.3">
      <c r="C202" s="352"/>
      <c r="D202" s="364"/>
      <c r="E202" s="365"/>
      <c r="F202" s="366"/>
      <c r="G202" s="367" t="s">
        <v>32</v>
      </c>
      <c r="H202" s="368">
        <f t="shared" ref="H202:Q202" si="26">SUM(H198:H201)</f>
        <v>10343.752499999999</v>
      </c>
      <c r="I202" s="368">
        <f t="shared" si="26"/>
        <v>13986.404999999999</v>
      </c>
      <c r="J202" s="368">
        <f t="shared" si="26"/>
        <v>8391.8430000000008</v>
      </c>
      <c r="K202" s="368">
        <f t="shared" si="26"/>
        <v>517.18762500000003</v>
      </c>
      <c r="L202" s="368">
        <f t="shared" si="26"/>
        <v>0</v>
      </c>
      <c r="M202" s="368">
        <f t="shared" si="26"/>
        <v>182.65</v>
      </c>
      <c r="N202" s="368">
        <f t="shared" si="26"/>
        <v>143.41999999999999</v>
      </c>
      <c r="O202" s="368">
        <f t="shared" si="26"/>
        <v>0</v>
      </c>
      <c r="P202" s="368">
        <f t="shared" si="26"/>
        <v>0</v>
      </c>
      <c r="Q202" s="368">
        <f t="shared" si="26"/>
        <v>10821.710125000001</v>
      </c>
      <c r="R202" s="349"/>
    </row>
    <row r="203" spans="1:21" x14ac:dyDescent="0.25">
      <c r="C203" s="352"/>
      <c r="D203" s="364"/>
      <c r="E203" s="365"/>
      <c r="F203" s="366"/>
      <c r="G203" s="369"/>
      <c r="H203" s="370"/>
      <c r="I203" s="370"/>
      <c r="J203" s="370"/>
      <c r="K203" s="371"/>
      <c r="L203" s="371"/>
      <c r="M203" s="370"/>
      <c r="N203" s="371"/>
      <c r="O203" s="370"/>
      <c r="P203" s="370"/>
      <c r="Q203" s="370"/>
      <c r="R203" s="349"/>
    </row>
    <row r="204" spans="1:21" x14ac:dyDescent="0.25">
      <c r="C204" s="352"/>
      <c r="D204" s="364"/>
      <c r="E204" s="365"/>
      <c r="F204" s="366"/>
      <c r="G204" s="369"/>
      <c r="H204" s="370"/>
      <c r="I204" s="370"/>
      <c r="J204" s="370"/>
      <c r="K204" s="371"/>
      <c r="L204" s="371"/>
      <c r="M204" s="370"/>
      <c r="N204" s="371"/>
      <c r="O204" s="370"/>
      <c r="P204" s="370"/>
      <c r="Q204" s="370"/>
      <c r="R204" s="349"/>
    </row>
    <row r="205" spans="1:21" x14ac:dyDescent="0.25">
      <c r="C205" s="352"/>
      <c r="D205" s="364"/>
      <c r="E205" s="365"/>
      <c r="F205" s="366"/>
      <c r="G205" s="369"/>
      <c r="H205" s="370"/>
      <c r="I205" s="370"/>
      <c r="J205" s="370"/>
      <c r="K205" s="371"/>
      <c r="L205" s="371"/>
      <c r="M205" s="370"/>
      <c r="N205" s="371"/>
      <c r="O205" s="370"/>
      <c r="P205" s="370"/>
      <c r="Q205" s="370"/>
      <c r="R205" s="349"/>
    </row>
    <row r="206" spans="1:21" s="55" customFormat="1" ht="15.75" thickBot="1" x14ac:dyDescent="0.3">
      <c r="B206"/>
      <c r="C206" s="339"/>
      <c r="D206" s="47"/>
      <c r="E206" s="48"/>
      <c r="F206" s="49"/>
      <c r="G206"/>
      <c r="H206"/>
      <c r="I206" s="47"/>
      <c r="J206" s="47"/>
      <c r="K206" s="50"/>
      <c r="L206" s="50"/>
      <c r="M206" s="47"/>
      <c r="N206" s="51"/>
      <c r="O206"/>
      <c r="P206"/>
      <c r="Q206"/>
      <c r="R206"/>
      <c r="S206" s="2"/>
      <c r="T206"/>
      <c r="U206"/>
    </row>
    <row r="207" spans="1:21" s="2" customFormat="1" x14ac:dyDescent="0.25">
      <c r="A207"/>
      <c r="B207"/>
      <c r="C207" s="52" t="s">
        <v>33</v>
      </c>
      <c r="D207" s="52"/>
      <c r="E207" s="52"/>
      <c r="F207" s="52"/>
      <c r="G207" s="52"/>
      <c r="I207" s="53"/>
      <c r="J207" s="53"/>
      <c r="K207" s="54" t="s">
        <v>34</v>
      </c>
      <c r="L207" s="54"/>
      <c r="M207" s="54"/>
      <c r="N207"/>
      <c r="O207"/>
      <c r="P207"/>
      <c r="Q207" s="54" t="s">
        <v>35</v>
      </c>
      <c r="R207" s="54"/>
      <c r="T207"/>
      <c r="U207"/>
    </row>
    <row r="208" spans="1:21" s="55" customFormat="1" x14ac:dyDescent="0.25">
      <c r="B208"/>
      <c r="C208" s="52" t="s">
        <v>36</v>
      </c>
      <c r="D208" s="52"/>
      <c r="E208" s="52"/>
      <c r="F208" s="52"/>
      <c r="G208" s="52"/>
      <c r="H208" s="52" t="s">
        <v>37</v>
      </c>
      <c r="I208" s="52"/>
      <c r="J208" s="52"/>
      <c r="K208" s="52"/>
      <c r="L208" s="52"/>
      <c r="M208" s="52"/>
      <c r="N208" s="52"/>
      <c r="O208"/>
      <c r="P208"/>
      <c r="Q208" s="52" t="s">
        <v>38</v>
      </c>
      <c r="R208" s="52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58"/>
      <c r="O210"/>
      <c r="P210"/>
      <c r="Q210" s="40"/>
      <c r="R210" s="40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x14ac:dyDescent="0.25">
      <c r="B221"/>
      <c r="C221" s="352"/>
      <c r="D221" s="364"/>
      <c r="E221" s="365"/>
      <c r="F221" s="366"/>
      <c r="G221" s="369"/>
      <c r="H221" s="370"/>
      <c r="I221" s="370"/>
      <c r="J221" s="370"/>
      <c r="K221" s="371"/>
      <c r="L221" s="371"/>
      <c r="M221" s="370"/>
      <c r="N221" s="371"/>
      <c r="O221" s="370"/>
      <c r="P221" s="370"/>
      <c r="Q221" s="370"/>
      <c r="R221" s="349"/>
      <c r="S221" s="2"/>
      <c r="T221"/>
      <c r="U221"/>
    </row>
    <row r="222" spans="2:21" s="55" customFormat="1" x14ac:dyDescent="0.25">
      <c r="B222"/>
      <c r="C222" s="352"/>
      <c r="D222" s="364"/>
      <c r="E222" s="365"/>
      <c r="F222" s="366"/>
      <c r="G222" s="369"/>
      <c r="H222" s="370"/>
      <c r="I222" s="370"/>
      <c r="J222" s="370"/>
      <c r="K222" s="371"/>
      <c r="L222" s="371"/>
      <c r="M222" s="370"/>
      <c r="N222" s="371"/>
      <c r="O222" s="370"/>
      <c r="P222" s="370"/>
      <c r="Q222" s="370"/>
      <c r="R222" s="349"/>
      <c r="S222" s="2"/>
      <c r="T222"/>
      <c r="U222"/>
    </row>
    <row r="223" spans="2:21" s="55" customFormat="1" x14ac:dyDescent="0.25">
      <c r="B223"/>
      <c r="C223" s="352"/>
      <c r="D223" s="364"/>
      <c r="E223" s="365"/>
      <c r="F223" s="366"/>
      <c r="G223" s="369"/>
      <c r="H223" s="370"/>
      <c r="I223" s="370"/>
      <c r="J223" s="370"/>
      <c r="K223" s="371"/>
      <c r="L223" s="371"/>
      <c r="M223" s="370"/>
      <c r="N223" s="371"/>
      <c r="O223" s="370"/>
      <c r="P223" s="370"/>
      <c r="Q223" s="370"/>
      <c r="R223" s="349"/>
      <c r="S223" s="2"/>
      <c r="T223"/>
      <c r="U223"/>
    </row>
    <row r="224" spans="2:21" s="55" customFormat="1" ht="29.25" x14ac:dyDescent="0.5">
      <c r="B224"/>
      <c r="C224" s="59"/>
      <c r="D224" s="59"/>
      <c r="E224" s="372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2"/>
      <c r="T224"/>
      <c r="U224"/>
    </row>
    <row r="225" spans="1:21" s="55" customFormat="1" ht="29.25" customHeight="1" x14ac:dyDescent="0.5">
      <c r="B225" s="1" t="s">
        <v>0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/>
      <c r="U225"/>
    </row>
    <row r="226" spans="1:21" s="55" customFormat="1" ht="23.25" x14ac:dyDescent="0.35">
      <c r="B226"/>
      <c r="C226" s="3" t="s">
        <v>1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"/>
      <c r="T226"/>
      <c r="U226"/>
    </row>
    <row r="227" spans="1:21" s="55" customFormat="1" ht="16.5" customHeight="1" x14ac:dyDescent="0.35">
      <c r="B227"/>
      <c r="C227" s="373" t="s">
        <v>2</v>
      </c>
      <c r="D227" s="374"/>
      <c r="E227" s="375"/>
      <c r="F227" s="374"/>
      <c r="G227" s="374"/>
      <c r="H227" s="374"/>
      <c r="I227" s="374"/>
      <c r="J227" s="374"/>
      <c r="K227" s="376"/>
      <c r="L227" s="376"/>
      <c r="M227" s="374"/>
      <c r="N227" s="376"/>
      <c r="O227" s="374"/>
      <c r="P227" s="374"/>
      <c r="Q227" s="374"/>
      <c r="R227" s="374"/>
      <c r="S227" s="2"/>
      <c r="T227"/>
      <c r="U227"/>
    </row>
    <row r="228" spans="1:21" s="55" customFormat="1" ht="16.5" customHeight="1" x14ac:dyDescent="0.25">
      <c r="B228"/>
      <c r="C228" s="377" t="s">
        <v>174</v>
      </c>
      <c r="D228" s="377"/>
      <c r="E228" s="377"/>
      <c r="F228" s="377"/>
      <c r="G228" s="377"/>
      <c r="H228" s="377"/>
      <c r="I228" s="377"/>
      <c r="J228" s="377"/>
      <c r="K228" s="377"/>
      <c r="L228" s="377"/>
      <c r="M228" s="377"/>
      <c r="N228" s="377"/>
      <c r="O228" s="377"/>
      <c r="P228" s="377"/>
      <c r="Q228" s="377"/>
      <c r="R228" s="301" t="s">
        <v>3</v>
      </c>
      <c r="S228" s="2"/>
      <c r="T228"/>
      <c r="U228"/>
    </row>
    <row r="229" spans="1:21" s="55" customFormat="1" ht="16.5" customHeight="1" x14ac:dyDescent="0.25">
      <c r="B229"/>
      <c r="C229" s="378"/>
      <c r="D229" s="378"/>
      <c r="E229" s="379"/>
      <c r="F229" s="378"/>
      <c r="G229" s="378"/>
      <c r="H229" s="378"/>
      <c r="I229" s="378"/>
      <c r="J229" s="378"/>
      <c r="K229" s="380"/>
      <c r="L229" s="380"/>
      <c r="M229" s="378"/>
      <c r="N229" s="380"/>
      <c r="O229" s="378"/>
      <c r="P229" s="378"/>
      <c r="Q229" s="378"/>
      <c r="R229" s="11" t="s">
        <v>5</v>
      </c>
      <c r="S229" s="2"/>
      <c r="T229"/>
      <c r="U229"/>
    </row>
    <row r="230" spans="1:21" x14ac:dyDescent="0.25">
      <c r="C230" s="12" t="str">
        <f>C196</f>
        <v>PERIODO DEL 1 AL 15 DE ENERO DE 2021</v>
      </c>
      <c r="D230" s="13"/>
      <c r="E230" s="6"/>
      <c r="F230" s="381"/>
      <c r="G230" s="382"/>
      <c r="H230" s="383"/>
      <c r="I230" s="383"/>
      <c r="J230" s="383"/>
      <c r="K230" s="384"/>
      <c r="L230" s="384"/>
      <c r="M230" s="383"/>
      <c r="N230" s="384"/>
      <c r="O230" s="383"/>
      <c r="P230" s="383"/>
      <c r="Q230" s="383"/>
      <c r="R230" s="14"/>
    </row>
    <row r="231" spans="1:21" ht="22.5" x14ac:dyDescent="0.25">
      <c r="C231" s="15" t="s">
        <v>7</v>
      </c>
      <c r="D231" s="15" t="s">
        <v>8</v>
      </c>
      <c r="E231" s="16" t="s">
        <v>9</v>
      </c>
      <c r="F231" s="15" t="s">
        <v>10</v>
      </c>
      <c r="G231" s="15" t="s">
        <v>11</v>
      </c>
      <c r="H231" s="15" t="s">
        <v>12</v>
      </c>
      <c r="I231" s="15"/>
      <c r="J231" s="15"/>
      <c r="K231" s="17" t="s">
        <v>13</v>
      </c>
      <c r="L231" s="18" t="s">
        <v>14</v>
      </c>
      <c r="M231" s="15" t="s">
        <v>15</v>
      </c>
      <c r="N231" s="19" t="s">
        <v>16</v>
      </c>
      <c r="O231" s="20" t="s">
        <v>17</v>
      </c>
      <c r="P231" s="20" t="s">
        <v>18</v>
      </c>
      <c r="Q231" s="21" t="s">
        <v>19</v>
      </c>
      <c r="R231" s="15" t="s">
        <v>20</v>
      </c>
    </row>
    <row r="232" spans="1:21" ht="26.25" customHeight="1" x14ac:dyDescent="0.25">
      <c r="A232" s="22" t="s">
        <v>175</v>
      </c>
      <c r="C232" s="332" t="s">
        <v>176</v>
      </c>
      <c r="D232" s="329"/>
      <c r="E232" s="330" t="s">
        <v>177</v>
      </c>
      <c r="F232" s="124">
        <v>113</v>
      </c>
      <c r="G232" s="284">
        <v>15</v>
      </c>
      <c r="H232" s="28">
        <v>3102.45</v>
      </c>
      <c r="I232" s="28"/>
      <c r="J232" s="28"/>
      <c r="K232" s="76">
        <f>H232*0.05</f>
        <v>155.1225</v>
      </c>
      <c r="L232" s="76"/>
      <c r="M232" s="80">
        <v>77.3</v>
      </c>
      <c r="N232" s="81">
        <v>0</v>
      </c>
      <c r="O232" s="80">
        <v>0</v>
      </c>
      <c r="P232" s="80"/>
      <c r="Q232" s="28">
        <f>H232+K232-M232+N232-O232-P232</f>
        <v>3180.2724999999996</v>
      </c>
      <c r="R232" s="331"/>
    </row>
    <row r="233" spans="1:21" ht="26.25" customHeight="1" x14ac:dyDescent="0.25">
      <c r="A233" s="22" t="s">
        <v>178</v>
      </c>
      <c r="C233" s="35" t="s">
        <v>179</v>
      </c>
      <c r="D233" s="385" t="s">
        <v>180</v>
      </c>
      <c r="E233" s="330" t="s">
        <v>181</v>
      </c>
      <c r="F233" s="124">
        <v>113</v>
      </c>
      <c r="G233" s="284">
        <v>15</v>
      </c>
      <c r="H233" s="28">
        <v>4516.95</v>
      </c>
      <c r="I233" s="28">
        <f>H233*2</f>
        <v>9033.9</v>
      </c>
      <c r="J233" s="28">
        <f>K233*24</f>
        <v>5420.34</v>
      </c>
      <c r="K233" s="76">
        <f>H233*0.05</f>
        <v>225.8475</v>
      </c>
      <c r="L233" s="76"/>
      <c r="M233" s="28">
        <v>356.3</v>
      </c>
      <c r="N233" s="29">
        <v>0</v>
      </c>
      <c r="O233" s="28">
        <v>0</v>
      </c>
      <c r="P233" s="28"/>
      <c r="Q233" s="28">
        <f>H233+K233-M233+N233-O233-P233</f>
        <v>4386.4974999999995</v>
      </c>
      <c r="R233" s="28"/>
      <c r="S233" s="386"/>
      <c r="T233" s="387"/>
    </row>
    <row r="234" spans="1:21" ht="26.25" customHeight="1" x14ac:dyDescent="0.25">
      <c r="A234" s="22" t="s">
        <v>182</v>
      </c>
      <c r="C234" s="332" t="s">
        <v>183</v>
      </c>
      <c r="D234" s="329"/>
      <c r="E234" s="330" t="s">
        <v>181</v>
      </c>
      <c r="F234" s="124">
        <v>113</v>
      </c>
      <c r="G234" s="284">
        <v>15</v>
      </c>
      <c r="H234" s="28">
        <f>3142.53/15*G234</f>
        <v>3142.53</v>
      </c>
      <c r="I234" s="28">
        <f>H234*2</f>
        <v>6285.06</v>
      </c>
      <c r="J234" s="28">
        <f>K234*24</f>
        <v>3771.0360000000005</v>
      </c>
      <c r="K234" s="76">
        <f>H234*0.05</f>
        <v>157.12650000000002</v>
      </c>
      <c r="L234" s="76"/>
      <c r="M234" s="80">
        <v>81.66</v>
      </c>
      <c r="N234" s="81">
        <v>0</v>
      </c>
      <c r="O234" s="80">
        <v>0</v>
      </c>
      <c r="P234" s="80"/>
      <c r="Q234" s="28">
        <f>H234+K234-M234+N234-O234-P234+L234</f>
        <v>3217.9965000000002</v>
      </c>
      <c r="R234" s="331"/>
      <c r="S234" s="388"/>
    </row>
    <row r="235" spans="1:21" ht="26.25" customHeight="1" x14ac:dyDescent="0.25">
      <c r="A235" s="353"/>
      <c r="C235" s="332" t="s">
        <v>184</v>
      </c>
      <c r="D235" s="329"/>
      <c r="E235" s="330" t="s">
        <v>185</v>
      </c>
      <c r="F235" s="124">
        <v>113</v>
      </c>
      <c r="G235" s="284">
        <v>15</v>
      </c>
      <c r="H235" s="28">
        <v>3456.76</v>
      </c>
      <c r="I235" s="28">
        <f>H235*2</f>
        <v>6913.52</v>
      </c>
      <c r="J235" s="28">
        <f>K235*24</f>
        <v>4148.112000000001</v>
      </c>
      <c r="K235" s="76">
        <f>H235*0.05</f>
        <v>172.83800000000002</v>
      </c>
      <c r="L235" s="76"/>
      <c r="M235" s="80">
        <v>115.84</v>
      </c>
      <c r="N235" s="81">
        <v>0</v>
      </c>
      <c r="O235" s="80">
        <v>0</v>
      </c>
      <c r="P235" s="80"/>
      <c r="Q235" s="28">
        <f>H235+K235-M235+N235-O235-P235</f>
        <v>3513.7580000000003</v>
      </c>
      <c r="R235" s="331"/>
      <c r="S235" s="388"/>
    </row>
    <row r="236" spans="1:21" ht="15.75" thickBot="1" x14ac:dyDescent="0.3">
      <c r="C236" s="389"/>
      <c r="D236" s="382"/>
      <c r="E236" s="390"/>
      <c r="F236" s="391"/>
      <c r="G236" s="367" t="s">
        <v>32</v>
      </c>
      <c r="H236" s="392">
        <f>SUM(H232:H235)</f>
        <v>14218.69</v>
      </c>
      <c r="I236" s="392">
        <f t="shared" ref="I236:Q236" si="27">SUM(I232:I235)</f>
        <v>22232.48</v>
      </c>
      <c r="J236" s="392">
        <f t="shared" si="27"/>
        <v>13339.488000000001</v>
      </c>
      <c r="K236" s="392">
        <f t="shared" si="27"/>
        <v>710.93450000000007</v>
      </c>
      <c r="L236" s="392">
        <f t="shared" si="27"/>
        <v>0</v>
      </c>
      <c r="M236" s="392">
        <f t="shared" si="27"/>
        <v>631.1</v>
      </c>
      <c r="N236" s="392">
        <f t="shared" si="27"/>
        <v>0</v>
      </c>
      <c r="O236" s="392">
        <f t="shared" si="27"/>
        <v>0</v>
      </c>
      <c r="P236" s="392">
        <f t="shared" si="27"/>
        <v>0</v>
      </c>
      <c r="Q236" s="392">
        <f t="shared" si="27"/>
        <v>14298.524499999998</v>
      </c>
      <c r="R236" s="382"/>
      <c r="S236" s="388"/>
    </row>
    <row r="237" spans="1:21" x14ac:dyDescent="0.25">
      <c r="C237" s="389"/>
      <c r="D237" s="382"/>
      <c r="E237" s="390"/>
      <c r="F237" s="391"/>
      <c r="G237" s="369"/>
      <c r="H237" s="393"/>
      <c r="I237" s="393"/>
      <c r="J237" s="393"/>
      <c r="K237" s="394"/>
      <c r="L237" s="394"/>
      <c r="M237" s="393"/>
      <c r="N237" s="394"/>
      <c r="O237" s="393"/>
      <c r="P237" s="393"/>
      <c r="Q237" s="393"/>
      <c r="R237" s="382"/>
      <c r="S237" s="388"/>
    </row>
    <row r="238" spans="1:21" x14ac:dyDescent="0.25">
      <c r="D238" t="s">
        <v>39</v>
      </c>
      <c r="F238" s="40"/>
      <c r="S238" s="388"/>
    </row>
    <row r="239" spans="1:21" ht="15.75" x14ac:dyDescent="0.25">
      <c r="C239" s="395" t="s">
        <v>186</v>
      </c>
      <c r="D239" s="395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  <c r="O239" s="395"/>
      <c r="P239" s="395"/>
      <c r="Q239" s="395"/>
      <c r="R239" s="395"/>
      <c r="S239" s="388"/>
    </row>
    <row r="240" spans="1:21" x14ac:dyDescent="0.25">
      <c r="C240" s="12" t="str">
        <f>C230</f>
        <v>PERIODO DEL 1 AL 15 DE ENERO DE 2021</v>
      </c>
      <c r="D240" s="13"/>
      <c r="E240" s="6"/>
      <c r="F240" s="396"/>
      <c r="G240" s="397"/>
      <c r="H240" s="224"/>
      <c r="I240" s="224"/>
      <c r="J240" s="224"/>
      <c r="K240" s="225"/>
      <c r="L240" s="225"/>
      <c r="M240" s="224"/>
      <c r="N240" s="225"/>
      <c r="O240" s="224"/>
      <c r="P240" s="224"/>
      <c r="Q240" s="224"/>
      <c r="R240" s="397"/>
      <c r="S240" s="388"/>
    </row>
    <row r="241" spans="1:21" ht="22.5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20" t="s">
        <v>17</v>
      </c>
      <c r="P241" s="20" t="s">
        <v>18</v>
      </c>
      <c r="Q241" s="21" t="s">
        <v>19</v>
      </c>
      <c r="R241" s="15" t="s">
        <v>20</v>
      </c>
    </row>
    <row r="242" spans="1:21" ht="25.5" customHeight="1" x14ac:dyDescent="0.25">
      <c r="A242" s="22" t="s">
        <v>187</v>
      </c>
      <c r="C242" s="35" t="s">
        <v>188</v>
      </c>
      <c r="D242" s="398"/>
      <c r="E242" s="399" t="s">
        <v>189</v>
      </c>
      <c r="F242" s="124">
        <v>113</v>
      </c>
      <c r="G242" s="197">
        <v>15</v>
      </c>
      <c r="H242" s="28">
        <f>3102.45/15*G242</f>
        <v>3102.45</v>
      </c>
      <c r="I242" s="28"/>
      <c r="J242" s="28"/>
      <c r="K242" s="76">
        <f>H242*0.05</f>
        <v>155.1225</v>
      </c>
      <c r="L242" s="76"/>
      <c r="M242" s="80">
        <v>77.3</v>
      </c>
      <c r="N242" s="81">
        <v>0</v>
      </c>
      <c r="O242" s="80">
        <v>0</v>
      </c>
      <c r="P242" s="80"/>
      <c r="Q242" s="28">
        <f>H242+K242-M242+N242-O242-P242+L242</f>
        <v>3180.2724999999996</v>
      </c>
      <c r="R242" s="398"/>
    </row>
    <row r="243" spans="1:21" ht="25.5" customHeight="1" x14ac:dyDescent="0.25">
      <c r="A243" s="22" t="s">
        <v>190</v>
      </c>
      <c r="C243" s="35" t="s">
        <v>191</v>
      </c>
      <c r="D243" s="398"/>
      <c r="E243" s="399" t="s">
        <v>192</v>
      </c>
      <c r="F243" s="124">
        <v>113</v>
      </c>
      <c r="G243" s="197">
        <v>15</v>
      </c>
      <c r="H243" s="28">
        <v>2261.3700000000003</v>
      </c>
      <c r="I243" s="28"/>
      <c r="J243" s="28"/>
      <c r="K243" s="76">
        <f>H243*0.05</f>
        <v>113.06850000000003</v>
      </c>
      <c r="L243" s="76"/>
      <c r="M243" s="80">
        <v>0</v>
      </c>
      <c r="N243" s="81">
        <v>44.22</v>
      </c>
      <c r="O243" s="28">
        <v>0</v>
      </c>
      <c r="P243" s="28"/>
      <c r="Q243" s="28">
        <f>H243+K243-M243+N243-O243-P243+L243</f>
        <v>2418.6585</v>
      </c>
      <c r="R243" s="398"/>
    </row>
    <row r="244" spans="1:21" ht="20.25" customHeight="1" thickBot="1" x14ac:dyDescent="0.3">
      <c r="C244" s="389"/>
      <c r="D244" s="382"/>
      <c r="E244" s="390"/>
      <c r="F244" s="391"/>
      <c r="G244" s="367" t="s">
        <v>32</v>
      </c>
      <c r="H244" s="392">
        <f>SUM(H242:H243)</f>
        <v>5363.82</v>
      </c>
      <c r="I244" s="392">
        <f t="shared" ref="I244:Q244" si="28">SUM(I242:I243)</f>
        <v>0</v>
      </c>
      <c r="J244" s="392">
        <f t="shared" si="28"/>
        <v>0</v>
      </c>
      <c r="K244" s="392">
        <f t="shared" si="28"/>
        <v>268.19100000000003</v>
      </c>
      <c r="L244" s="392">
        <f t="shared" si="28"/>
        <v>0</v>
      </c>
      <c r="M244" s="392">
        <f t="shared" si="28"/>
        <v>77.3</v>
      </c>
      <c r="N244" s="392">
        <f t="shared" si="28"/>
        <v>44.22</v>
      </c>
      <c r="O244" s="392">
        <f t="shared" si="28"/>
        <v>0</v>
      </c>
      <c r="P244" s="392">
        <f t="shared" si="28"/>
        <v>0</v>
      </c>
      <c r="Q244" s="392">
        <f t="shared" si="28"/>
        <v>5598.9309999999996</v>
      </c>
      <c r="R244" s="382"/>
      <c r="S244" s="388"/>
    </row>
    <row r="245" spans="1:21" ht="20.25" customHeight="1" x14ac:dyDescent="0.25">
      <c r="C245" s="389"/>
      <c r="D245" s="382"/>
      <c r="E245" s="390"/>
      <c r="F245" s="391"/>
      <c r="G245" s="369"/>
      <c r="H245" s="393"/>
      <c r="I245" s="393"/>
      <c r="J245" s="393"/>
      <c r="K245" s="394"/>
      <c r="L245" s="394"/>
      <c r="M245" s="393"/>
      <c r="N245" s="394"/>
      <c r="O245" s="393"/>
      <c r="P245" s="393"/>
      <c r="Q245" s="393"/>
      <c r="R245" s="382"/>
      <c r="S245" s="388"/>
    </row>
    <row r="246" spans="1:21" ht="20.25" customHeight="1" x14ac:dyDescent="0.25">
      <c r="C246" s="395" t="s">
        <v>193</v>
      </c>
      <c r="D246" s="395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  <c r="O246" s="395"/>
      <c r="P246" s="395"/>
      <c r="Q246" s="395"/>
      <c r="R246" s="395"/>
      <c r="S246" s="388"/>
    </row>
    <row r="247" spans="1:21" ht="20.25" customHeight="1" x14ac:dyDescent="0.25">
      <c r="C247" s="12" t="str">
        <f>C240</f>
        <v>PERIODO DEL 1 AL 15 DE ENERO DE 2021</v>
      </c>
      <c r="D247" s="13"/>
      <c r="E247" s="6"/>
      <c r="F247" s="396"/>
      <c r="G247" s="397"/>
      <c r="H247" s="224"/>
      <c r="I247" s="224"/>
      <c r="J247" s="224"/>
      <c r="K247" s="225"/>
      <c r="L247" s="225"/>
      <c r="M247" s="224"/>
      <c r="N247" s="225"/>
      <c r="O247" s="224"/>
      <c r="P247" s="224"/>
      <c r="Q247" s="224"/>
      <c r="R247" s="397"/>
      <c r="S247" s="388"/>
    </row>
    <row r="248" spans="1:21" ht="22.5" x14ac:dyDescent="0.25">
      <c r="C248" s="15" t="s">
        <v>7</v>
      </c>
      <c r="D248" s="15" t="s">
        <v>8</v>
      </c>
      <c r="E248" s="16" t="s">
        <v>9</v>
      </c>
      <c r="F248" s="15" t="s">
        <v>10</v>
      </c>
      <c r="G248" s="15" t="s">
        <v>11</v>
      </c>
      <c r="H248" s="15" t="s">
        <v>12</v>
      </c>
      <c r="I248" s="15"/>
      <c r="J248" s="15"/>
      <c r="K248" s="17" t="s">
        <v>13</v>
      </c>
      <c r="L248" s="18" t="s">
        <v>14</v>
      </c>
      <c r="M248" s="15" t="s">
        <v>15</v>
      </c>
      <c r="N248" s="19" t="s">
        <v>16</v>
      </c>
      <c r="O248" s="20" t="s">
        <v>17</v>
      </c>
      <c r="P248" s="20" t="s">
        <v>18</v>
      </c>
      <c r="Q248" s="21" t="s">
        <v>19</v>
      </c>
      <c r="R248" s="15" t="s">
        <v>20</v>
      </c>
    </row>
    <row r="249" spans="1:21" ht="26.25" customHeight="1" x14ac:dyDescent="0.25">
      <c r="A249" s="22" t="s">
        <v>194</v>
      </c>
      <c r="C249" s="24" t="s">
        <v>195</v>
      </c>
      <c r="D249" s="25"/>
      <c r="E249" s="26" t="s">
        <v>196</v>
      </c>
      <c r="F249" s="124">
        <v>113</v>
      </c>
      <c r="G249" s="197">
        <v>15</v>
      </c>
      <c r="H249" s="28">
        <f>3102.45/15*G249</f>
        <v>3102.45</v>
      </c>
      <c r="I249" s="400"/>
      <c r="J249" s="400"/>
      <c r="K249" s="76">
        <f>H249*0.05</f>
        <v>155.1225</v>
      </c>
      <c r="L249" s="76"/>
      <c r="M249" s="80">
        <v>77.3</v>
      </c>
      <c r="N249" s="81">
        <v>0</v>
      </c>
      <c r="O249" s="80">
        <v>0</v>
      </c>
      <c r="P249" s="80"/>
      <c r="Q249" s="28">
        <f>H249+K249-M249+N249-O249-P249</f>
        <v>3180.2724999999996</v>
      </c>
      <c r="R249" s="398"/>
    </row>
    <row r="250" spans="1:21" ht="26.25" customHeight="1" x14ac:dyDescent="0.25">
      <c r="A250" s="22"/>
      <c r="C250" s="35"/>
      <c r="D250" s="398"/>
      <c r="E250" s="399"/>
      <c r="F250" s="124"/>
      <c r="G250" s="197"/>
      <c r="H250" s="28"/>
      <c r="I250" s="28"/>
      <c r="J250" s="28"/>
      <c r="K250" s="76"/>
      <c r="L250" s="76"/>
      <c r="M250" s="80"/>
      <c r="N250" s="81"/>
      <c r="O250" s="28"/>
      <c r="P250" s="28"/>
      <c r="Q250" s="28"/>
      <c r="R250" s="32"/>
    </row>
    <row r="251" spans="1:21" ht="20.25" customHeight="1" thickBot="1" x14ac:dyDescent="0.3">
      <c r="C251" s="389"/>
      <c r="D251" s="382"/>
      <c r="E251" s="390"/>
      <c r="F251" s="391"/>
      <c r="G251" s="401" t="s">
        <v>32</v>
      </c>
      <c r="H251" s="234">
        <f>SUM(H249:H250)</f>
        <v>3102.45</v>
      </c>
      <c r="I251" s="234">
        <f t="shared" ref="I251:Q251" si="29">SUM(I249:I250)</f>
        <v>0</v>
      </c>
      <c r="J251" s="234">
        <f t="shared" si="29"/>
        <v>0</v>
      </c>
      <c r="K251" s="234">
        <f t="shared" si="29"/>
        <v>155.1225</v>
      </c>
      <c r="L251" s="234">
        <f t="shared" si="29"/>
        <v>0</v>
      </c>
      <c r="M251" s="234">
        <f t="shared" si="29"/>
        <v>77.3</v>
      </c>
      <c r="N251" s="234">
        <f t="shared" si="29"/>
        <v>0</v>
      </c>
      <c r="O251" s="234">
        <f t="shared" si="29"/>
        <v>0</v>
      </c>
      <c r="P251" s="234">
        <f t="shared" si="29"/>
        <v>0</v>
      </c>
      <c r="Q251" s="234">
        <f t="shared" si="29"/>
        <v>3180.2724999999996</v>
      </c>
      <c r="R251" s="382"/>
      <c r="S251" s="388"/>
    </row>
    <row r="252" spans="1:21" ht="20.25" customHeight="1" x14ac:dyDescent="0.25">
      <c r="C252" s="389"/>
      <c r="D252" s="382"/>
      <c r="E252" s="390"/>
      <c r="F252" s="391"/>
      <c r="G252" s="369"/>
      <c r="H252" s="393"/>
      <c r="I252" s="393"/>
      <c r="J252" s="393"/>
      <c r="K252" s="394"/>
      <c r="L252" s="394"/>
      <c r="M252" s="393"/>
      <c r="N252" s="394"/>
      <c r="O252" s="393"/>
      <c r="P252" s="393"/>
      <c r="Q252" s="393"/>
      <c r="R252" s="382"/>
      <c r="S252" s="388"/>
    </row>
    <row r="253" spans="1:21" ht="20.25" customHeight="1" thickBot="1" x14ac:dyDescent="0.3">
      <c r="C253" s="339"/>
      <c r="D253" s="47"/>
      <c r="E253" s="48"/>
      <c r="F253" s="49"/>
      <c r="I253" s="47"/>
      <c r="J253" s="47"/>
      <c r="K253" s="50"/>
      <c r="L253" s="50"/>
      <c r="M253" s="47"/>
      <c r="S253" s="388"/>
    </row>
    <row r="254" spans="1:21" s="2" customFormat="1" x14ac:dyDescent="0.25">
      <c r="A254"/>
      <c r="B254"/>
      <c r="C254" s="52" t="s">
        <v>33</v>
      </c>
      <c r="D254" s="52"/>
      <c r="E254" s="52"/>
      <c r="F254" s="52"/>
      <c r="G254" s="52"/>
      <c r="I254" s="53"/>
      <c r="J254" s="53"/>
      <c r="K254" s="54" t="s">
        <v>34</v>
      </c>
      <c r="L254" s="54"/>
      <c r="M254" s="54"/>
      <c r="N254"/>
      <c r="O254"/>
      <c r="P254"/>
      <c r="Q254" s="54" t="s">
        <v>35</v>
      </c>
      <c r="R254" s="54"/>
      <c r="T254"/>
      <c r="U254"/>
    </row>
    <row r="255" spans="1:21" s="55" customFormat="1" x14ac:dyDescent="0.25">
      <c r="B255"/>
      <c r="C255" s="52" t="s">
        <v>36</v>
      </c>
      <c r="D255" s="52"/>
      <c r="E255" s="52"/>
      <c r="F255" s="52"/>
      <c r="G255" s="52"/>
      <c r="H255" s="52" t="s">
        <v>37</v>
      </c>
      <c r="I255" s="52"/>
      <c r="J255" s="52"/>
      <c r="K255" s="52"/>
      <c r="L255" s="52"/>
      <c r="M255" s="52"/>
      <c r="N255" s="52"/>
      <c r="O255"/>
      <c r="P255"/>
      <c r="Q255" s="52" t="s">
        <v>38</v>
      </c>
      <c r="R255" s="52"/>
      <c r="S255" s="2"/>
      <c r="T255"/>
      <c r="U255"/>
    </row>
    <row r="256" spans="1:21" ht="27" customHeight="1" x14ac:dyDescent="0.5">
      <c r="C256" s="1" t="s">
        <v>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388"/>
    </row>
    <row r="257" spans="1:19" ht="20.25" customHeight="1" x14ac:dyDescent="0.35">
      <c r="C257" s="3" t="s">
        <v>1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88"/>
    </row>
    <row r="258" spans="1:19" ht="20.25" customHeight="1" x14ac:dyDescent="0.35">
      <c r="D258" s="374"/>
      <c r="E258" s="395" t="s">
        <v>197</v>
      </c>
      <c r="F258" s="395"/>
      <c r="G258" s="395"/>
      <c r="H258" s="395"/>
      <c r="I258" s="395"/>
      <c r="J258" s="395"/>
      <c r="K258" s="395"/>
      <c r="L258" s="395"/>
      <c r="M258" s="395"/>
      <c r="N258" s="395"/>
      <c r="O258" s="395"/>
      <c r="P258" s="395"/>
      <c r="Q258" s="395"/>
      <c r="R258" s="374"/>
      <c r="S258" s="388"/>
    </row>
    <row r="259" spans="1:19" ht="20.25" customHeight="1" x14ac:dyDescent="0.25">
      <c r="C259" s="373" t="s">
        <v>2</v>
      </c>
      <c r="D259" s="304"/>
      <c r="E259" s="6"/>
      <c r="F259" s="381"/>
      <c r="G259" s="382"/>
      <c r="H259" s="383"/>
      <c r="I259" s="383"/>
      <c r="J259" s="383"/>
      <c r="K259" s="384"/>
      <c r="L259" s="384"/>
      <c r="M259" s="383"/>
      <c r="N259" s="384"/>
      <c r="O259" s="383"/>
      <c r="P259" s="383"/>
      <c r="Q259" s="383"/>
      <c r="R259" s="402"/>
      <c r="S259" s="388"/>
    </row>
    <row r="260" spans="1:19" ht="20.25" customHeight="1" x14ac:dyDescent="0.25">
      <c r="C260" s="395" t="s">
        <v>198</v>
      </c>
      <c r="D260" s="395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  <c r="O260" s="395"/>
      <c r="P260" s="395"/>
      <c r="Q260" s="395"/>
      <c r="R260" s="395"/>
      <c r="S260" s="388"/>
    </row>
    <row r="261" spans="1:19" ht="20.25" customHeight="1" x14ac:dyDescent="0.25">
      <c r="C261" s="12" t="str">
        <f>C230</f>
        <v>PERIODO DEL 1 AL 15 DE ENERO DE 2021</v>
      </c>
      <c r="D261" s="13"/>
      <c r="E261" s="6"/>
      <c r="F261" s="396"/>
      <c r="G261" s="397"/>
      <c r="H261" s="224"/>
      <c r="I261" s="224"/>
      <c r="J261" s="224"/>
      <c r="K261" s="225"/>
      <c r="L261" s="225"/>
      <c r="M261" s="224"/>
      <c r="N261" s="225"/>
      <c r="O261" s="224"/>
      <c r="P261" s="224"/>
      <c r="Q261" s="224"/>
      <c r="R261" s="397"/>
      <c r="S261" s="388"/>
    </row>
    <row r="262" spans="1:19" ht="22.5" x14ac:dyDescent="0.25">
      <c r="C262" s="15" t="s">
        <v>7</v>
      </c>
      <c r="D262" s="15" t="s">
        <v>8</v>
      </c>
      <c r="E262" s="16" t="s">
        <v>9</v>
      </c>
      <c r="F262" s="15" t="s">
        <v>10</v>
      </c>
      <c r="G262" s="15" t="s">
        <v>11</v>
      </c>
      <c r="H262" s="15" t="s">
        <v>12</v>
      </c>
      <c r="I262" s="15"/>
      <c r="J262" s="15"/>
      <c r="K262" s="17" t="s">
        <v>13</v>
      </c>
      <c r="L262" s="18" t="s">
        <v>14</v>
      </c>
      <c r="M262" s="15" t="s">
        <v>15</v>
      </c>
      <c r="N262" s="19" t="s">
        <v>16</v>
      </c>
      <c r="O262" s="20" t="s">
        <v>17</v>
      </c>
      <c r="P262" s="20" t="s">
        <v>18</v>
      </c>
      <c r="Q262" s="21" t="s">
        <v>19</v>
      </c>
      <c r="R262" s="15" t="s">
        <v>20</v>
      </c>
    </row>
    <row r="263" spans="1:19" ht="26.25" customHeight="1" x14ac:dyDescent="0.25">
      <c r="A263" s="22" t="s">
        <v>199</v>
      </c>
      <c r="C263" s="35" t="s">
        <v>200</v>
      </c>
      <c r="D263" s="98"/>
      <c r="E263" s="399" t="s">
        <v>201</v>
      </c>
      <c r="F263" s="124">
        <v>113</v>
      </c>
      <c r="G263" s="197">
        <v>15</v>
      </c>
      <c r="H263" s="28">
        <v>3102.45</v>
      </c>
      <c r="I263" s="400"/>
      <c r="J263" s="400"/>
      <c r="K263" s="76">
        <f>H263*0.05</f>
        <v>155.1225</v>
      </c>
      <c r="L263" s="76">
        <v>500</v>
      </c>
      <c r="M263" s="80">
        <v>77.3</v>
      </c>
      <c r="N263" s="81">
        <v>0</v>
      </c>
      <c r="O263" s="80">
        <v>0</v>
      </c>
      <c r="P263" s="80"/>
      <c r="Q263" s="400">
        <f>H263+K263-M263+N263-O263-P263+L263</f>
        <v>3680.2724999999996</v>
      </c>
      <c r="R263" s="403"/>
    </row>
    <row r="264" spans="1:19" ht="15.75" thickBot="1" x14ac:dyDescent="0.3">
      <c r="C264" s="404"/>
      <c r="D264" s="397"/>
      <c r="E264" s="405"/>
      <c r="F264" s="406"/>
      <c r="G264" s="401" t="s">
        <v>32</v>
      </c>
      <c r="H264" s="234">
        <f t="shared" ref="H264:Q264" si="30">SUM(H263:H263)</f>
        <v>3102.45</v>
      </c>
      <c r="I264" s="234">
        <f t="shared" si="30"/>
        <v>0</v>
      </c>
      <c r="J264" s="234">
        <f t="shared" si="30"/>
        <v>0</v>
      </c>
      <c r="K264" s="234">
        <f t="shared" si="30"/>
        <v>155.1225</v>
      </c>
      <c r="L264" s="234">
        <f t="shared" si="30"/>
        <v>500</v>
      </c>
      <c r="M264" s="234">
        <f t="shared" si="30"/>
        <v>77.3</v>
      </c>
      <c r="N264" s="234">
        <f t="shared" si="30"/>
        <v>0</v>
      </c>
      <c r="O264" s="234">
        <f t="shared" si="30"/>
        <v>0</v>
      </c>
      <c r="P264" s="234">
        <f t="shared" si="30"/>
        <v>0</v>
      </c>
      <c r="Q264" s="234">
        <f t="shared" si="30"/>
        <v>3680.2724999999996</v>
      </c>
      <c r="R264" s="393"/>
      <c r="S264" s="388"/>
    </row>
    <row r="265" spans="1:19" x14ac:dyDescent="0.25">
      <c r="C265" s="90"/>
      <c r="F265" s="40"/>
      <c r="S265" s="388"/>
    </row>
    <row r="266" spans="1:19" x14ac:dyDescent="0.25">
      <c r="C266" s="90"/>
      <c r="F266" s="40"/>
      <c r="S266" s="388"/>
    </row>
    <row r="267" spans="1:19" ht="15.75" x14ac:dyDescent="0.25">
      <c r="C267" s="395" t="s">
        <v>202</v>
      </c>
      <c r="D267" s="395"/>
      <c r="E267" s="395"/>
      <c r="F267" s="395"/>
      <c r="G267" s="395"/>
      <c r="H267" s="395"/>
      <c r="I267" s="395"/>
      <c r="J267" s="395"/>
      <c r="K267" s="395"/>
      <c r="L267" s="395"/>
      <c r="M267" s="395"/>
      <c r="N267" s="395"/>
      <c r="O267" s="395"/>
      <c r="P267" s="395"/>
      <c r="Q267" s="395"/>
      <c r="R267" s="407" t="s">
        <v>3</v>
      </c>
      <c r="S267" s="388"/>
    </row>
    <row r="268" spans="1:19" ht="15.75" customHeight="1" x14ac:dyDescent="0.25">
      <c r="C268" s="408"/>
      <c r="D268" s="408"/>
      <c r="E268" s="409"/>
      <c r="F268" s="408"/>
      <c r="G268" s="408"/>
      <c r="H268" s="408"/>
      <c r="I268" s="408"/>
      <c r="J268" s="408"/>
      <c r="K268" s="410"/>
      <c r="L268" s="410"/>
      <c r="M268" s="408"/>
      <c r="N268" s="410"/>
      <c r="O268" s="408"/>
      <c r="P268" s="408"/>
      <c r="Q268" s="408"/>
      <c r="R268" s="11" t="s">
        <v>5</v>
      </c>
      <c r="S268" s="388"/>
    </row>
    <row r="269" spans="1:19" x14ac:dyDescent="0.25">
      <c r="C269" s="12" t="str">
        <f>C240</f>
        <v>PERIODO DEL 1 AL 15 DE ENERO DE 2021</v>
      </c>
      <c r="D269" s="13"/>
      <c r="E269" s="6"/>
      <c r="F269" s="396"/>
      <c r="G269" s="397"/>
      <c r="H269" s="224"/>
      <c r="I269" s="224"/>
      <c r="J269" s="224"/>
      <c r="K269" s="225"/>
      <c r="L269" s="225"/>
      <c r="M269" s="224"/>
      <c r="N269" s="225"/>
      <c r="O269" s="224"/>
      <c r="P269" s="224"/>
      <c r="Q269" s="224"/>
      <c r="R269" s="14"/>
      <c r="S269" s="388"/>
    </row>
    <row r="270" spans="1:19" ht="22.5" x14ac:dyDescent="0.25">
      <c r="C270" s="15" t="s">
        <v>7</v>
      </c>
      <c r="D270" s="15" t="s">
        <v>8</v>
      </c>
      <c r="E270" s="16" t="s">
        <v>9</v>
      </c>
      <c r="F270" s="15" t="s">
        <v>10</v>
      </c>
      <c r="G270" s="15" t="s">
        <v>11</v>
      </c>
      <c r="H270" s="15" t="s">
        <v>12</v>
      </c>
      <c r="I270" s="15"/>
      <c r="J270" s="15"/>
      <c r="K270" s="17" t="s">
        <v>13</v>
      </c>
      <c r="L270" s="18" t="s">
        <v>14</v>
      </c>
      <c r="M270" s="15" t="s">
        <v>15</v>
      </c>
      <c r="N270" s="19" t="s">
        <v>16</v>
      </c>
      <c r="O270" s="20" t="s">
        <v>17</v>
      </c>
      <c r="P270" s="20" t="s">
        <v>18</v>
      </c>
      <c r="Q270" s="21" t="s">
        <v>19</v>
      </c>
      <c r="R270" s="15" t="s">
        <v>20</v>
      </c>
    </row>
    <row r="271" spans="1:19" ht="26.25" customHeight="1" x14ac:dyDescent="0.25">
      <c r="A271" s="411" t="s">
        <v>203</v>
      </c>
      <c r="C271" s="35" t="s">
        <v>204</v>
      </c>
      <c r="D271" s="98"/>
      <c r="E271" s="399" t="s">
        <v>205</v>
      </c>
      <c r="F271" s="124">
        <v>113</v>
      </c>
      <c r="G271" s="197">
        <v>15</v>
      </c>
      <c r="H271" s="28">
        <f>3102.45/15*G271</f>
        <v>3102.45</v>
      </c>
      <c r="I271" s="28"/>
      <c r="J271" s="28"/>
      <c r="K271" s="76">
        <f>H271*0.05</f>
        <v>155.1225</v>
      </c>
      <c r="L271" s="76"/>
      <c r="M271" s="80">
        <v>77.3</v>
      </c>
      <c r="N271" s="81">
        <v>0</v>
      </c>
      <c r="O271" s="80">
        <v>0</v>
      </c>
      <c r="P271" s="80"/>
      <c r="Q271" s="28">
        <f>H271+K271-M271+N271-O271-P271+L271</f>
        <v>3180.2724999999996</v>
      </c>
      <c r="R271" s="398"/>
    </row>
    <row r="272" spans="1:19" ht="15.75" thickBot="1" x14ac:dyDescent="0.3">
      <c r="C272" s="404"/>
      <c r="D272" s="397"/>
      <c r="E272" s="57"/>
      <c r="F272" s="406"/>
      <c r="G272" s="401" t="s">
        <v>32</v>
      </c>
      <c r="H272" s="412">
        <f t="shared" ref="H272:O272" si="31">SUM(H271:H271)</f>
        <v>3102.45</v>
      </c>
      <c r="I272" s="412">
        <f t="shared" si="31"/>
        <v>0</v>
      </c>
      <c r="J272" s="412">
        <f t="shared" si="31"/>
        <v>0</v>
      </c>
      <c r="K272" s="413">
        <f t="shared" si="31"/>
        <v>155.1225</v>
      </c>
      <c r="L272" s="413">
        <f t="shared" si="31"/>
        <v>0</v>
      </c>
      <c r="M272" s="412">
        <f t="shared" si="31"/>
        <v>77.3</v>
      </c>
      <c r="N272" s="413">
        <f t="shared" si="31"/>
        <v>0</v>
      </c>
      <c r="O272" s="412">
        <f t="shared" si="31"/>
        <v>0</v>
      </c>
      <c r="P272" s="412">
        <f>P271</f>
        <v>0</v>
      </c>
      <c r="Q272" s="412">
        <f>SUM(Q271:Q271)</f>
        <v>3180.2724999999996</v>
      </c>
      <c r="R272" s="397"/>
      <c r="S272" s="388"/>
    </row>
    <row r="273" spans="1:21" x14ac:dyDescent="0.25">
      <c r="C273" s="90"/>
      <c r="F273" s="40"/>
      <c r="S273" s="388"/>
    </row>
    <row r="274" spans="1:21" x14ac:dyDescent="0.25">
      <c r="C274" s="90"/>
      <c r="F274" s="40"/>
      <c r="S274" s="388"/>
    </row>
    <row r="275" spans="1:21" ht="15.75" thickBot="1" x14ac:dyDescent="0.3">
      <c r="C275" s="46"/>
      <c r="D275" s="47"/>
      <c r="E275" s="48"/>
      <c r="F275" s="49"/>
      <c r="I275" s="47"/>
      <c r="J275" s="47"/>
      <c r="K275" s="50"/>
      <c r="L275" s="50"/>
      <c r="M275" s="47"/>
      <c r="S275" s="388"/>
    </row>
    <row r="276" spans="1:21" s="2" customFormat="1" x14ac:dyDescent="0.25">
      <c r="A276"/>
      <c r="B276"/>
      <c r="C276" s="52" t="s">
        <v>33</v>
      </c>
      <c r="D276" s="52"/>
      <c r="E276" s="52"/>
      <c r="F276" s="52"/>
      <c r="G276" s="52"/>
      <c r="I276" s="53"/>
      <c r="J276" s="53"/>
      <c r="K276" s="54" t="s">
        <v>34</v>
      </c>
      <c r="L276" s="54"/>
      <c r="M276" s="54"/>
      <c r="N276"/>
      <c r="O276"/>
      <c r="P276"/>
      <c r="Q276" s="54" t="s">
        <v>35</v>
      </c>
      <c r="R276" s="54"/>
      <c r="T276"/>
      <c r="U276"/>
    </row>
    <row r="277" spans="1:21" s="55" customFormat="1" x14ac:dyDescent="0.25">
      <c r="B277"/>
      <c r="C277" s="52" t="s">
        <v>36</v>
      </c>
      <c r="D277" s="52"/>
      <c r="E277" s="52"/>
      <c r="F277" s="52"/>
      <c r="G277" s="52"/>
      <c r="H277" s="52" t="s">
        <v>37</v>
      </c>
      <c r="I277" s="52"/>
      <c r="J277" s="52"/>
      <c r="K277" s="52"/>
      <c r="L277" s="52"/>
      <c r="M277" s="52"/>
      <c r="N277" s="52"/>
      <c r="O277"/>
      <c r="P277"/>
      <c r="Q277" s="52" t="s">
        <v>38</v>
      </c>
      <c r="R277" s="52"/>
      <c r="S277" s="2"/>
      <c r="T277"/>
      <c r="U277"/>
    </row>
    <row r="278" spans="1:21" x14ac:dyDescent="0.25">
      <c r="C278" s="90"/>
      <c r="D278" s="40"/>
      <c r="E278" s="57"/>
      <c r="F278" s="40"/>
      <c r="H278" s="40"/>
      <c r="I278" s="40"/>
      <c r="J278" s="40"/>
      <c r="K278" s="58"/>
      <c r="L278" s="58"/>
      <c r="M278" s="40"/>
      <c r="N278" s="58"/>
      <c r="Q278" s="40"/>
      <c r="R278" s="40"/>
      <c r="S278" s="388"/>
    </row>
    <row r="279" spans="1:21" s="55" customFormat="1" ht="29.25" x14ac:dyDescent="0.5">
      <c r="B279"/>
      <c r="C279" s="1" t="s">
        <v>0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/>
      <c r="U279"/>
    </row>
    <row r="280" spans="1:21" s="55" customFormat="1" ht="23.25" x14ac:dyDescent="0.35">
      <c r="B280"/>
      <c r="C280" s="3" t="s">
        <v>1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2"/>
      <c r="T280"/>
      <c r="U280"/>
    </row>
    <row r="281" spans="1:21" s="55" customFormat="1" ht="15.75" x14ac:dyDescent="0.25">
      <c r="B281"/>
      <c r="C281" s="414" t="s">
        <v>2</v>
      </c>
      <c r="D281" t="s">
        <v>39</v>
      </c>
      <c r="E281" s="91"/>
      <c r="F281" s="40"/>
      <c r="G281"/>
      <c r="H281"/>
      <c r="I281"/>
      <c r="J281"/>
      <c r="K281" s="51"/>
      <c r="L281" s="51"/>
      <c r="M281"/>
      <c r="N281" s="51"/>
      <c r="O281"/>
      <c r="P281"/>
      <c r="Q281"/>
      <c r="R281" s="415"/>
      <c r="S281" s="2"/>
      <c r="T281"/>
      <c r="U281"/>
    </row>
    <row r="282" spans="1:21" s="55" customFormat="1" ht="15.75" x14ac:dyDescent="0.25">
      <c r="B282"/>
      <c r="C282" s="395" t="s">
        <v>206</v>
      </c>
      <c r="D282" s="395"/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  <c r="O282" s="395"/>
      <c r="P282" s="395"/>
      <c r="Q282" s="395"/>
      <c r="R282" s="395"/>
      <c r="S282" s="2"/>
      <c r="T282"/>
      <c r="U282"/>
    </row>
    <row r="283" spans="1:21" s="55" customFormat="1" x14ac:dyDescent="0.25">
      <c r="B283"/>
      <c r="C283" s="12" t="str">
        <f>C269</f>
        <v>PERIODO DEL 1 AL 15 DE ENERO DE 2021</v>
      </c>
      <c r="D283" s="13"/>
      <c r="E283" s="6"/>
      <c r="F283" s="396"/>
      <c r="G283" s="397"/>
      <c r="H283" s="224"/>
      <c r="I283" s="224"/>
      <c r="J283" s="224"/>
      <c r="K283" s="225"/>
      <c r="L283" s="225"/>
      <c r="M283" s="224"/>
      <c r="N283" s="225"/>
      <c r="O283" s="224"/>
      <c r="P283" s="224"/>
      <c r="Q283" s="224"/>
      <c r="R283" s="397"/>
      <c r="S283" s="2"/>
      <c r="T283"/>
      <c r="U283"/>
    </row>
    <row r="284" spans="1:21" ht="22.5" x14ac:dyDescent="0.25">
      <c r="C284" s="15" t="s">
        <v>7</v>
      </c>
      <c r="D284" s="15" t="s">
        <v>8</v>
      </c>
      <c r="E284" s="16" t="s">
        <v>9</v>
      </c>
      <c r="F284" s="15" t="s">
        <v>10</v>
      </c>
      <c r="G284" s="15" t="s">
        <v>11</v>
      </c>
      <c r="H284" s="15" t="s">
        <v>12</v>
      </c>
      <c r="I284" s="15"/>
      <c r="J284" s="15"/>
      <c r="K284" s="17" t="s">
        <v>13</v>
      </c>
      <c r="L284" s="18" t="s">
        <v>14</v>
      </c>
      <c r="M284" s="15" t="s">
        <v>15</v>
      </c>
      <c r="N284" s="19" t="s">
        <v>16</v>
      </c>
      <c r="O284" s="20" t="s">
        <v>17</v>
      </c>
      <c r="P284" s="20" t="s">
        <v>18</v>
      </c>
      <c r="Q284" s="21" t="s">
        <v>19</v>
      </c>
      <c r="R284" s="15" t="s">
        <v>20</v>
      </c>
    </row>
    <row r="285" spans="1:21" s="55" customFormat="1" ht="30.75" customHeight="1" x14ac:dyDescent="0.25">
      <c r="A285" s="22" t="s">
        <v>207</v>
      </c>
      <c r="B285"/>
      <c r="C285" s="35" t="s">
        <v>208</v>
      </c>
      <c r="D285" s="98"/>
      <c r="E285" s="399" t="s">
        <v>209</v>
      </c>
      <c r="F285" s="124">
        <v>113</v>
      </c>
      <c r="G285" s="197">
        <v>15</v>
      </c>
      <c r="H285" s="28">
        <v>3102.45</v>
      </c>
      <c r="I285" s="28">
        <f>H285*2</f>
        <v>6204.9</v>
      </c>
      <c r="J285" s="28">
        <f>K285*24</f>
        <v>3722.94</v>
      </c>
      <c r="K285" s="76">
        <f>H285*0.05</f>
        <v>155.1225</v>
      </c>
      <c r="L285" s="76"/>
      <c r="M285" s="416">
        <v>77.3</v>
      </c>
      <c r="N285" s="417">
        <v>0</v>
      </c>
      <c r="O285" s="127">
        <v>0</v>
      </c>
      <c r="P285" s="127"/>
      <c r="Q285" s="28">
        <f>H285+K285-M285+N285-O285-P285</f>
        <v>3180.2724999999996</v>
      </c>
      <c r="R285" s="398"/>
      <c r="S285" s="2"/>
      <c r="T285"/>
      <c r="U285"/>
    </row>
    <row r="286" spans="1:21" s="55" customFormat="1" ht="26.25" customHeight="1" x14ac:dyDescent="0.25">
      <c r="A286" s="22" t="s">
        <v>210</v>
      </c>
      <c r="B286"/>
      <c r="C286" s="131" t="s">
        <v>211</v>
      </c>
      <c r="D286" s="32"/>
      <c r="E286" s="261" t="s">
        <v>212</v>
      </c>
      <c r="F286" s="262">
        <v>113</v>
      </c>
      <c r="G286" s="263">
        <v>15</v>
      </c>
      <c r="H286" s="28">
        <f>2261.37/15*G286</f>
        <v>2261.37</v>
      </c>
      <c r="I286" s="28"/>
      <c r="J286" s="28"/>
      <c r="K286" s="76">
        <f>H286*0.05</f>
        <v>113.0685</v>
      </c>
      <c r="L286" s="76"/>
      <c r="M286" s="80">
        <v>0</v>
      </c>
      <c r="N286" s="81">
        <v>44.222000000000001</v>
      </c>
      <c r="O286" s="28">
        <v>0</v>
      </c>
      <c r="P286" s="28"/>
      <c r="Q286" s="28">
        <f>H286+K286-M286+N286-O286-P286</f>
        <v>2418.6605</v>
      </c>
      <c r="R286" s="267"/>
      <c r="S286" s="2"/>
      <c r="T286" s="84"/>
      <c r="U286" t="s">
        <v>213</v>
      </c>
    </row>
    <row r="287" spans="1:21" s="55" customFormat="1" ht="15.75" thickBot="1" x14ac:dyDescent="0.3">
      <c r="B287"/>
      <c r="C287" s="404"/>
      <c r="D287" s="397"/>
      <c r="E287" s="405"/>
      <c r="F287" s="406"/>
      <c r="G287" s="401" t="s">
        <v>32</v>
      </c>
      <c r="H287" s="234">
        <f>SUM(H285:H286)</f>
        <v>5363.82</v>
      </c>
      <c r="I287" s="234">
        <f t="shared" ref="I287:Q287" si="32">SUM(I285:I286)</f>
        <v>6204.9</v>
      </c>
      <c r="J287" s="234">
        <f t="shared" si="32"/>
        <v>3722.94</v>
      </c>
      <c r="K287" s="234">
        <f t="shared" si="32"/>
        <v>268.19100000000003</v>
      </c>
      <c r="L287" s="234">
        <f t="shared" si="32"/>
        <v>0</v>
      </c>
      <c r="M287" s="234">
        <f t="shared" si="32"/>
        <v>77.3</v>
      </c>
      <c r="N287" s="234">
        <f t="shared" si="32"/>
        <v>44.222000000000001</v>
      </c>
      <c r="O287" s="234">
        <f t="shared" si="32"/>
        <v>0</v>
      </c>
      <c r="P287" s="234">
        <f t="shared" si="32"/>
        <v>0</v>
      </c>
      <c r="Q287" s="234">
        <f t="shared" si="32"/>
        <v>5598.9329999999991</v>
      </c>
      <c r="R287" s="397"/>
      <c r="S287" s="2"/>
      <c r="T287"/>
      <c r="U287"/>
    </row>
    <row r="288" spans="1:21" s="55" customFormat="1" x14ac:dyDescent="0.25">
      <c r="B288"/>
      <c r="C288" s="404"/>
      <c r="D288" s="397"/>
      <c r="E288" s="405"/>
      <c r="F288" s="406"/>
      <c r="G288" s="404"/>
      <c r="H288" s="418"/>
      <c r="I288" s="418"/>
      <c r="J288" s="418"/>
      <c r="K288" s="419"/>
      <c r="L288" s="419"/>
      <c r="M288" s="418"/>
      <c r="N288" s="419"/>
      <c r="O288" s="418"/>
      <c r="P288" s="418"/>
      <c r="Q288" s="418"/>
      <c r="R288" s="397"/>
      <c r="S288" s="2"/>
      <c r="T288"/>
      <c r="U288"/>
    </row>
    <row r="289" spans="1:21" s="55" customFormat="1" x14ac:dyDescent="0.25">
      <c r="B289"/>
      <c r="C289" s="404"/>
      <c r="D289" s="397"/>
      <c r="E289" s="405"/>
      <c r="F289" s="406"/>
      <c r="G289" s="404"/>
      <c r="H289" s="418"/>
      <c r="I289" s="418"/>
      <c r="J289" s="418"/>
      <c r="K289" s="419"/>
      <c r="L289" s="419"/>
      <c r="M289" s="418"/>
      <c r="N289" s="419"/>
      <c r="O289" s="418"/>
      <c r="P289" s="418"/>
      <c r="Q289" s="418"/>
      <c r="R289" s="397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s="55" customFormat="1" x14ac:dyDescent="0.25">
      <c r="B291"/>
      <c r="S291" s="2"/>
      <c r="T291"/>
      <c r="U291"/>
    </row>
    <row r="292" spans="1:21" s="55" customFormat="1" x14ac:dyDescent="0.25">
      <c r="B292"/>
      <c r="S292" s="2"/>
      <c r="T292"/>
      <c r="U292"/>
    </row>
    <row r="293" spans="1:21" x14ac:dyDescent="0.25">
      <c r="C293" s="404"/>
      <c r="D293" s="397"/>
      <c r="E293" s="405"/>
      <c r="F293" s="406"/>
      <c r="G293" s="404"/>
      <c r="H293" s="418"/>
      <c r="I293" s="418"/>
      <c r="J293" s="418"/>
      <c r="K293" s="419"/>
      <c r="L293" s="419"/>
      <c r="M293" s="418"/>
      <c r="N293" s="419"/>
      <c r="O293" s="418"/>
      <c r="P293" s="418"/>
      <c r="Q293" s="418"/>
      <c r="R293" s="397"/>
    </row>
    <row r="294" spans="1:21" s="55" customFormat="1" ht="26.25" customHeight="1" x14ac:dyDescent="0.25">
      <c r="A294" s="55" t="s">
        <v>214</v>
      </c>
      <c r="B294"/>
      <c r="C294" s="395" t="s">
        <v>215</v>
      </c>
      <c r="D294" s="395"/>
      <c r="E294" s="395"/>
      <c r="F294" s="395"/>
      <c r="G294" s="395"/>
      <c r="H294" s="395"/>
      <c r="I294" s="395"/>
      <c r="J294" s="395"/>
      <c r="K294" s="395"/>
      <c r="L294" s="395"/>
      <c r="M294" s="395"/>
      <c r="N294" s="395"/>
      <c r="O294" s="395"/>
      <c r="P294" s="395"/>
      <c r="Q294" s="395"/>
      <c r="R294" s="395"/>
      <c r="S294" s="2"/>
      <c r="T294"/>
      <c r="U294"/>
    </row>
    <row r="295" spans="1:21" s="55" customFormat="1" x14ac:dyDescent="0.25">
      <c r="B295"/>
      <c r="C295" s="12" t="str">
        <f>C283</f>
        <v>PERIODO DEL 1 AL 15 DE ENERO DE 2021</v>
      </c>
      <c r="D295" s="13"/>
      <c r="E295" s="6"/>
      <c r="F295" s="396"/>
      <c r="G295" s="397"/>
      <c r="H295" s="224"/>
      <c r="I295" s="224"/>
      <c r="J295" s="224"/>
      <c r="K295" s="225"/>
      <c r="L295" s="225"/>
      <c r="M295" s="224"/>
      <c r="N295" s="225"/>
      <c r="O295" s="224"/>
      <c r="P295" s="224"/>
      <c r="Q295" s="224"/>
      <c r="R295" s="397"/>
      <c r="S295" s="2"/>
      <c r="T295"/>
      <c r="U295"/>
    </row>
    <row r="296" spans="1:21" s="55" customFormat="1" ht="22.5" x14ac:dyDescent="0.25">
      <c r="B296"/>
      <c r="C296" s="15" t="s">
        <v>7</v>
      </c>
      <c r="D296" s="15" t="s">
        <v>8</v>
      </c>
      <c r="E296" s="16" t="s">
        <v>9</v>
      </c>
      <c r="F296" s="15" t="s">
        <v>10</v>
      </c>
      <c r="G296" s="15" t="s">
        <v>11</v>
      </c>
      <c r="H296" s="15" t="s">
        <v>12</v>
      </c>
      <c r="I296" s="15"/>
      <c r="J296" s="15"/>
      <c r="K296" s="17" t="s">
        <v>13</v>
      </c>
      <c r="L296" s="18" t="s">
        <v>14</v>
      </c>
      <c r="M296" s="15" t="s">
        <v>15</v>
      </c>
      <c r="N296" s="19" t="s">
        <v>16</v>
      </c>
      <c r="O296" s="20" t="s">
        <v>17</v>
      </c>
      <c r="P296" s="20" t="s">
        <v>18</v>
      </c>
      <c r="Q296" s="21" t="s">
        <v>19</v>
      </c>
      <c r="R296" s="15" t="s">
        <v>20</v>
      </c>
      <c r="S296" s="2"/>
      <c r="T296"/>
      <c r="U296"/>
    </row>
    <row r="297" spans="1:21" s="55" customFormat="1" ht="18" x14ac:dyDescent="0.25">
      <c r="B297"/>
      <c r="C297" s="35" t="s">
        <v>216</v>
      </c>
      <c r="D297" s="98"/>
      <c r="E297" s="399" t="s">
        <v>217</v>
      </c>
      <c r="F297" s="124">
        <v>113</v>
      </c>
      <c r="G297" s="197">
        <v>15</v>
      </c>
      <c r="H297" s="28">
        <v>3102.4500000000003</v>
      </c>
      <c r="I297" s="400"/>
      <c r="J297" s="400"/>
      <c r="K297" s="76">
        <f>H297*0.05</f>
        <v>155.12250000000003</v>
      </c>
      <c r="L297" s="76"/>
      <c r="M297" s="80">
        <v>77.3</v>
      </c>
      <c r="N297" s="81">
        <v>0</v>
      </c>
      <c r="O297" s="420">
        <v>0</v>
      </c>
      <c r="P297" s="28"/>
      <c r="Q297" s="28">
        <f>H297+K297-M297+N297-O297-P297</f>
        <v>3180.2725</v>
      </c>
      <c r="R297" s="403"/>
      <c r="S297" s="2"/>
      <c r="T297"/>
      <c r="U297"/>
    </row>
    <row r="298" spans="1:21" s="55" customFormat="1" ht="15.75" thickBot="1" x14ac:dyDescent="0.3">
      <c r="B298"/>
      <c r="C298" s="404"/>
      <c r="D298" s="397"/>
      <c r="E298" s="405"/>
      <c r="F298" s="406"/>
      <c r="G298" s="401" t="s">
        <v>32</v>
      </c>
      <c r="H298" s="234">
        <f t="shared" ref="H298:Q298" si="33">SUM(H297:H297)</f>
        <v>3102.4500000000003</v>
      </c>
      <c r="I298" s="234">
        <f t="shared" si="33"/>
        <v>0</v>
      </c>
      <c r="J298" s="234">
        <f t="shared" si="33"/>
        <v>0</v>
      </c>
      <c r="K298" s="234">
        <f t="shared" si="33"/>
        <v>155.12250000000003</v>
      </c>
      <c r="L298" s="234">
        <f t="shared" si="33"/>
        <v>0</v>
      </c>
      <c r="M298" s="234">
        <f t="shared" si="33"/>
        <v>77.3</v>
      </c>
      <c r="N298" s="234">
        <f t="shared" si="33"/>
        <v>0</v>
      </c>
      <c r="O298" s="234">
        <f t="shared" si="33"/>
        <v>0</v>
      </c>
      <c r="P298" s="234">
        <f t="shared" si="33"/>
        <v>0</v>
      </c>
      <c r="Q298" s="234">
        <f t="shared" si="33"/>
        <v>3180.2725</v>
      </c>
      <c r="R298" s="397"/>
      <c r="S298" s="2"/>
      <c r="T298"/>
      <c r="U298"/>
    </row>
    <row r="299" spans="1:21" s="55" customFormat="1" ht="15.75" x14ac:dyDescent="0.25">
      <c r="B299"/>
      <c r="C299" s="408"/>
      <c r="D299" s="408"/>
      <c r="E299" s="409"/>
      <c r="F299" s="408"/>
      <c r="G299" s="408"/>
      <c r="H299" s="408"/>
      <c r="I299" s="408"/>
      <c r="J299" s="408"/>
      <c r="K299" s="410"/>
      <c r="L299" s="410"/>
      <c r="M299" s="408"/>
      <c r="N299" s="410"/>
      <c r="O299" s="408"/>
      <c r="P299" s="408"/>
      <c r="Q299" s="408"/>
      <c r="R299" s="421"/>
      <c r="S299" s="2"/>
      <c r="T299"/>
      <c r="U299"/>
    </row>
    <row r="300" spans="1:21" s="55" customFormat="1" ht="15.75" x14ac:dyDescent="0.25">
      <c r="B300"/>
      <c r="C300" s="408"/>
      <c r="D300" s="408"/>
      <c r="E300" s="409"/>
      <c r="F300" s="408"/>
      <c r="G300" s="408"/>
      <c r="H300" s="408"/>
      <c r="I300" s="408"/>
      <c r="J300" s="408"/>
      <c r="K300" s="410"/>
      <c r="L300" s="410"/>
      <c r="M300" s="408"/>
      <c r="N300" s="410"/>
      <c r="O300" s="408"/>
      <c r="P300" s="408"/>
      <c r="Q300" s="408"/>
      <c r="R300" s="11"/>
      <c r="S300" s="2"/>
      <c r="T300"/>
      <c r="U300"/>
    </row>
    <row r="301" spans="1:21" s="55" customFormat="1" x14ac:dyDescent="0.25">
      <c r="B301"/>
      <c r="C301" s="38"/>
      <c r="D301" s="304"/>
      <c r="E301" s="6"/>
      <c r="F301" s="396"/>
      <c r="G301" s="397"/>
      <c r="H301" s="224"/>
      <c r="I301" s="224"/>
      <c r="J301" s="224"/>
      <c r="K301" s="225"/>
      <c r="L301" s="225"/>
      <c r="M301" s="224"/>
      <c r="N301" s="225"/>
      <c r="O301" s="224"/>
      <c r="P301" s="224"/>
      <c r="Q301" s="224"/>
      <c r="R301" s="11"/>
      <c r="S301" s="2"/>
      <c r="T301"/>
      <c r="U301"/>
    </row>
    <row r="302" spans="1:21" x14ac:dyDescent="0.25">
      <c r="C302" s="422"/>
      <c r="D302" s="422"/>
      <c r="E302" s="423"/>
      <c r="F302" s="422"/>
      <c r="G302" s="422"/>
      <c r="H302" s="422"/>
      <c r="I302" s="422"/>
      <c r="J302" s="422"/>
      <c r="K302" s="424"/>
      <c r="L302" s="425"/>
      <c r="M302" s="422"/>
      <c r="N302" s="426"/>
      <c r="O302" s="427"/>
      <c r="P302" s="427"/>
      <c r="Q302" s="428"/>
      <c r="R302" s="422"/>
    </row>
    <row r="303" spans="1:21" s="55" customFormat="1" ht="26.25" customHeight="1" x14ac:dyDescent="0.25">
      <c r="A303" s="2"/>
      <c r="B303"/>
      <c r="C303" s="429"/>
      <c r="D303" s="430"/>
      <c r="E303" s="405"/>
      <c r="F303" s="431"/>
      <c r="G303" s="431"/>
      <c r="H303" s="432"/>
      <c r="I303" s="432"/>
      <c r="J303" s="432"/>
      <c r="K303" s="433"/>
      <c r="L303" s="433"/>
      <c r="M303" s="432"/>
      <c r="N303" s="434"/>
      <c r="O303" s="435"/>
      <c r="P303" s="436"/>
      <c r="Q303" s="387"/>
      <c r="R303" s="430"/>
      <c r="S303" s="2"/>
      <c r="T303"/>
      <c r="U303"/>
    </row>
    <row r="304" spans="1:21" s="55" customFormat="1" ht="26.25" customHeight="1" x14ac:dyDescent="0.25">
      <c r="A304"/>
      <c r="B304"/>
      <c r="C304" s="181"/>
      <c r="D304" s="437"/>
      <c r="E304" s="405"/>
      <c r="F304" s="116"/>
      <c r="G304" s="305"/>
      <c r="H304" s="387"/>
      <c r="I304" s="387"/>
      <c r="J304" s="387"/>
      <c r="K304" s="433"/>
      <c r="L304" s="433"/>
      <c r="M304" s="438"/>
      <c r="N304" s="439"/>
      <c r="O304" s="436"/>
      <c r="P304" s="436"/>
      <c r="Q304" s="387"/>
      <c r="R304" s="440"/>
      <c r="S304" s="2"/>
      <c r="T304"/>
      <c r="U304"/>
    </row>
    <row r="305" spans="1:21" s="55" customFormat="1" x14ac:dyDescent="0.25">
      <c r="B305"/>
      <c r="C305" s="404"/>
      <c r="D305" s="397"/>
      <c r="E305" s="405"/>
      <c r="F305" s="406"/>
      <c r="G305" s="404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397"/>
      <c r="S305" s="2"/>
      <c r="T305"/>
      <c r="U305"/>
    </row>
    <row r="306" spans="1:21" s="55" customFormat="1" x14ac:dyDescent="0.25">
      <c r="B306"/>
      <c r="C306" s="404"/>
      <c r="D306" s="397"/>
      <c r="E306" s="405"/>
      <c r="F306" s="406"/>
      <c r="G306" s="404"/>
      <c r="H306" s="418"/>
      <c r="I306" s="418"/>
      <c r="J306" s="418"/>
      <c r="K306" s="419"/>
      <c r="L306" s="419"/>
      <c r="M306" s="418"/>
      <c r="N306" s="419"/>
      <c r="O306" s="418"/>
      <c r="P306" s="418"/>
      <c r="Q306" s="418"/>
      <c r="R306" s="397"/>
      <c r="S306" s="2"/>
      <c r="T306"/>
      <c r="U306"/>
    </row>
    <row r="307" spans="1:21" s="55" customFormat="1" ht="15.75" customHeight="1" thickBot="1" x14ac:dyDescent="0.3">
      <c r="B307"/>
      <c r="C307" s="441"/>
      <c r="D307" s="442"/>
      <c r="E307" s="443"/>
      <c r="F307" s="406"/>
      <c r="G307" s="404"/>
      <c r="H307" s="418"/>
      <c r="I307" s="418"/>
      <c r="J307" s="418"/>
      <c r="K307" s="419"/>
      <c r="L307" s="419"/>
      <c r="M307" s="418"/>
      <c r="N307" s="419"/>
      <c r="O307" s="418"/>
      <c r="P307" s="418"/>
      <c r="Q307" s="418"/>
      <c r="R307" s="397"/>
      <c r="S307" s="2"/>
      <c r="T307"/>
      <c r="U307"/>
    </row>
    <row r="308" spans="1:21" s="2" customFormat="1" x14ac:dyDescent="0.25">
      <c r="A308"/>
      <c r="B308"/>
      <c r="C308" s="52" t="s">
        <v>33</v>
      </c>
      <c r="D308" s="52"/>
      <c r="E308" s="52"/>
      <c r="F308" s="52"/>
      <c r="G308" s="52"/>
      <c r="I308" s="53"/>
      <c r="J308" s="53"/>
      <c r="K308" s="54" t="s">
        <v>34</v>
      </c>
      <c r="L308" s="54"/>
      <c r="M308" s="54"/>
      <c r="N308"/>
      <c r="O308"/>
      <c r="P308"/>
      <c r="Q308" s="54" t="s">
        <v>35</v>
      </c>
      <c r="R308" s="54"/>
      <c r="T308"/>
      <c r="U308"/>
    </row>
    <row r="309" spans="1:21" s="55" customFormat="1" x14ac:dyDescent="0.25">
      <c r="B309"/>
      <c r="C309" s="52" t="s">
        <v>36</v>
      </c>
      <c r="D309" s="52"/>
      <c r="E309" s="52"/>
      <c r="F309" s="52"/>
      <c r="G309" s="52"/>
      <c r="H309" s="52" t="s">
        <v>37</v>
      </c>
      <c r="I309" s="52"/>
      <c r="J309" s="52"/>
      <c r="K309" s="52"/>
      <c r="L309" s="52"/>
      <c r="M309" s="52"/>
      <c r="N309" s="52"/>
      <c r="O309"/>
      <c r="P309"/>
      <c r="Q309" s="52" t="s">
        <v>38</v>
      </c>
      <c r="R309" s="52"/>
      <c r="S309" s="2"/>
      <c r="T309"/>
      <c r="U309"/>
    </row>
    <row r="310" spans="1:21" ht="29.25" x14ac:dyDescent="0.5">
      <c r="C310" s="1" t="s">
        <v>0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21" ht="23.25" x14ac:dyDescent="0.35">
      <c r="C311" s="3" t="s">
        <v>1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21" ht="23.25" x14ac:dyDescent="0.35">
      <c r="C312" s="444"/>
      <c r="D312" s="444"/>
      <c r="E312" s="445"/>
      <c r="F312" s="444"/>
      <c r="G312" s="444"/>
      <c r="H312" s="444"/>
      <c r="I312" s="444"/>
      <c r="J312" s="444"/>
      <c r="K312" s="444"/>
      <c r="L312" s="444"/>
      <c r="M312" s="444"/>
      <c r="N312" s="444"/>
      <c r="O312" s="444"/>
      <c r="P312" s="444"/>
      <c r="Q312" s="444"/>
      <c r="R312" s="444"/>
    </row>
    <row r="313" spans="1:21" ht="15.75" x14ac:dyDescent="0.25">
      <c r="C313" s="395" t="s">
        <v>218</v>
      </c>
      <c r="D313" s="395"/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  <c r="O313" s="395"/>
      <c r="P313" s="395"/>
      <c r="Q313" s="395"/>
      <c r="R313" s="395"/>
    </row>
    <row r="314" spans="1:21" x14ac:dyDescent="0.25">
      <c r="C314" s="12" t="str">
        <f>C283</f>
        <v>PERIODO DEL 1 AL 15 DE ENERO DE 2021</v>
      </c>
      <c r="D314" s="13"/>
      <c r="E314" s="6"/>
      <c r="F314" s="396"/>
      <c r="G314" s="397"/>
      <c r="H314" s="224"/>
      <c r="I314" s="224"/>
      <c r="J314" s="224"/>
      <c r="K314" s="225"/>
      <c r="L314" s="225"/>
      <c r="M314" s="224"/>
      <c r="N314" s="225"/>
      <c r="O314" s="224"/>
      <c r="P314" s="224"/>
      <c r="Q314" s="224"/>
      <c r="R314" s="397"/>
    </row>
    <row r="315" spans="1:21" ht="22.5" x14ac:dyDescent="0.25">
      <c r="C315" s="15" t="s">
        <v>7</v>
      </c>
      <c r="D315" s="15" t="s">
        <v>8</v>
      </c>
      <c r="E315" s="16" t="s">
        <v>9</v>
      </c>
      <c r="F315" s="15" t="s">
        <v>10</v>
      </c>
      <c r="G315" s="15" t="s">
        <v>11</v>
      </c>
      <c r="H315" s="15" t="s">
        <v>12</v>
      </c>
      <c r="I315" s="15"/>
      <c r="J315" s="15"/>
      <c r="K315" s="17" t="s">
        <v>13</v>
      </c>
      <c r="L315" s="18" t="s">
        <v>14</v>
      </c>
      <c r="M315" s="15" t="s">
        <v>15</v>
      </c>
      <c r="N315" s="19" t="s">
        <v>16</v>
      </c>
      <c r="O315" s="20" t="s">
        <v>17</v>
      </c>
      <c r="P315" s="20" t="s">
        <v>18</v>
      </c>
      <c r="Q315" s="21" t="s">
        <v>19</v>
      </c>
      <c r="R315" s="15" t="s">
        <v>20</v>
      </c>
    </row>
    <row r="316" spans="1:21" ht="26.25" customHeight="1" x14ac:dyDescent="0.25">
      <c r="A316" s="32" t="s">
        <v>219</v>
      </c>
      <c r="C316" s="325" t="s">
        <v>220</v>
      </c>
      <c r="D316" s="322"/>
      <c r="E316" s="317" t="s">
        <v>221</v>
      </c>
      <c r="F316" s="124">
        <v>113</v>
      </c>
      <c r="G316" s="324">
        <v>15</v>
      </c>
      <c r="H316" s="28">
        <v>2957.13</v>
      </c>
      <c r="I316" s="28">
        <f t="shared" ref="I316:I322" si="34">H316*2</f>
        <v>5914.26</v>
      </c>
      <c r="J316" s="28">
        <f>K316*24*5</f>
        <v>17742.780000000002</v>
      </c>
      <c r="K316" s="76">
        <f t="shared" ref="K316:K322" si="35">H316*0.05</f>
        <v>147.85650000000001</v>
      </c>
      <c r="L316" s="76"/>
      <c r="M316" s="326">
        <v>41.24</v>
      </c>
      <c r="N316" s="327">
        <v>0</v>
      </c>
      <c r="O316" s="320">
        <v>0</v>
      </c>
      <c r="P316" s="320"/>
      <c r="Q316" s="28">
        <f>H316+K316-M316+N316-O316-P316+L316</f>
        <v>3063.7465000000002</v>
      </c>
      <c r="R316" s="323"/>
      <c r="T316" s="36" t="s">
        <v>222</v>
      </c>
    </row>
    <row r="317" spans="1:21" ht="26.25" customHeight="1" x14ac:dyDescent="0.25">
      <c r="A317" s="32" t="s">
        <v>223</v>
      </c>
      <c r="C317" s="325" t="s">
        <v>224</v>
      </c>
      <c r="D317" s="322"/>
      <c r="E317" s="317" t="s">
        <v>221</v>
      </c>
      <c r="F317" s="124">
        <v>113</v>
      </c>
      <c r="G317" s="324">
        <v>15</v>
      </c>
      <c r="H317" s="28">
        <v>3114.8355000000001</v>
      </c>
      <c r="I317" s="28">
        <f t="shared" si="34"/>
        <v>6229.6710000000003</v>
      </c>
      <c r="J317" s="28">
        <f>K317*24</f>
        <v>3737.8026000000004</v>
      </c>
      <c r="K317" s="76">
        <f t="shared" si="35"/>
        <v>155.74177500000002</v>
      </c>
      <c r="L317" s="76"/>
      <c r="M317" s="326">
        <v>78.650000000000006</v>
      </c>
      <c r="N317" s="327">
        <v>0</v>
      </c>
      <c r="O317" s="320">
        <v>0</v>
      </c>
      <c r="P317" s="320"/>
      <c r="Q317" s="28">
        <f t="shared" ref="Q317:Q322" si="36">H317+K317-M317+N317-O317-P317+L317</f>
        <v>3191.927275</v>
      </c>
      <c r="R317" s="323"/>
    </row>
    <row r="318" spans="1:21" ht="26.25" customHeight="1" x14ac:dyDescent="0.25">
      <c r="A318" s="32" t="s">
        <v>225</v>
      </c>
      <c r="C318" s="325" t="s">
        <v>226</v>
      </c>
      <c r="D318" s="322"/>
      <c r="E318" s="317" t="s">
        <v>221</v>
      </c>
      <c r="F318" s="124">
        <v>113</v>
      </c>
      <c r="G318" s="324">
        <v>15</v>
      </c>
      <c r="H318" s="28">
        <v>3169.05</v>
      </c>
      <c r="I318" s="28">
        <f t="shared" si="34"/>
        <v>6338.1</v>
      </c>
      <c r="J318" s="28">
        <f>K318*24*2</f>
        <v>7605.7200000000012</v>
      </c>
      <c r="K318" s="76">
        <f t="shared" si="35"/>
        <v>158.45250000000001</v>
      </c>
      <c r="L318" s="76"/>
      <c r="M318" s="326">
        <v>84.55</v>
      </c>
      <c r="N318" s="446">
        <v>0</v>
      </c>
      <c r="O318" s="447">
        <v>0</v>
      </c>
      <c r="P318" s="447"/>
      <c r="Q318" s="28">
        <f t="shared" si="36"/>
        <v>3242.9524999999999</v>
      </c>
      <c r="R318" s="323"/>
    </row>
    <row r="319" spans="1:21" ht="26.25" customHeight="1" x14ac:dyDescent="0.25">
      <c r="A319" s="32" t="s">
        <v>227</v>
      </c>
      <c r="C319" s="325" t="s">
        <v>228</v>
      </c>
      <c r="D319" s="322"/>
      <c r="E319" s="317" t="s">
        <v>221</v>
      </c>
      <c r="F319" s="124">
        <v>113</v>
      </c>
      <c r="G319" s="324">
        <v>14</v>
      </c>
      <c r="H319" s="28">
        <f>2957.13/15*G319</f>
        <v>2759.9879999999998</v>
      </c>
      <c r="I319" s="28">
        <f t="shared" si="34"/>
        <v>5519.9759999999997</v>
      </c>
      <c r="J319" s="28">
        <f>K319*24*2</f>
        <v>6623.9712</v>
      </c>
      <c r="K319" s="76">
        <f t="shared" si="35"/>
        <v>137.99940000000001</v>
      </c>
      <c r="L319" s="76"/>
      <c r="M319" s="326">
        <v>41.24</v>
      </c>
      <c r="N319" s="446">
        <v>0</v>
      </c>
      <c r="O319" s="447">
        <v>0</v>
      </c>
      <c r="P319" s="447"/>
      <c r="Q319" s="28">
        <f t="shared" si="36"/>
        <v>2856.7474000000002</v>
      </c>
      <c r="R319" s="323"/>
      <c r="S319" s="388"/>
    </row>
    <row r="320" spans="1:21" ht="26.25" customHeight="1" x14ac:dyDescent="0.25">
      <c r="A320" s="32"/>
      <c r="C320" s="325" t="s">
        <v>229</v>
      </c>
      <c r="D320" s="322"/>
      <c r="E320" s="317" t="s">
        <v>221</v>
      </c>
      <c r="F320" s="124">
        <v>113</v>
      </c>
      <c r="G320" s="324">
        <v>15</v>
      </c>
      <c r="H320" s="28">
        <v>2957.13</v>
      </c>
      <c r="I320" s="28">
        <f t="shared" si="34"/>
        <v>5914.26</v>
      </c>
      <c r="J320" s="28">
        <f>K320*24*2</f>
        <v>7097.112000000001</v>
      </c>
      <c r="K320" s="76">
        <f t="shared" si="35"/>
        <v>147.85650000000001</v>
      </c>
      <c r="L320" s="76"/>
      <c r="M320" s="326">
        <v>41.24</v>
      </c>
      <c r="N320" s="446">
        <v>0</v>
      </c>
      <c r="O320" s="447">
        <v>0</v>
      </c>
      <c r="P320" s="447"/>
      <c r="Q320" s="28">
        <f t="shared" si="36"/>
        <v>3063.7465000000002</v>
      </c>
      <c r="R320" s="323"/>
      <c r="S320" s="388"/>
    </row>
    <row r="321" spans="1:21" ht="26.25" customHeight="1" x14ac:dyDescent="0.25">
      <c r="A321" s="32" t="s">
        <v>230</v>
      </c>
      <c r="C321" s="325" t="s">
        <v>231</v>
      </c>
      <c r="D321" s="322"/>
      <c r="E321" s="317" t="s">
        <v>221</v>
      </c>
      <c r="F321" s="124">
        <v>113</v>
      </c>
      <c r="G321" s="324">
        <v>15</v>
      </c>
      <c r="H321" s="28">
        <v>2957.13</v>
      </c>
      <c r="I321" s="28">
        <f t="shared" si="34"/>
        <v>5914.26</v>
      </c>
      <c r="J321" s="28">
        <f>K321*24*2</f>
        <v>7097.112000000001</v>
      </c>
      <c r="K321" s="76">
        <f t="shared" si="35"/>
        <v>147.85650000000001</v>
      </c>
      <c r="L321" s="76"/>
      <c r="M321" s="326">
        <v>41.24</v>
      </c>
      <c r="N321" s="446">
        <v>0</v>
      </c>
      <c r="O321" s="447">
        <v>0</v>
      </c>
      <c r="P321" s="447"/>
      <c r="Q321" s="28">
        <f t="shared" si="36"/>
        <v>3063.7465000000002</v>
      </c>
      <c r="R321" s="323"/>
      <c r="S321" s="388"/>
    </row>
    <row r="322" spans="1:21" ht="26.25" customHeight="1" x14ac:dyDescent="0.25">
      <c r="A322" s="32" t="s">
        <v>232</v>
      </c>
      <c r="C322" s="448" t="s">
        <v>233</v>
      </c>
      <c r="D322" s="322"/>
      <c r="E322" s="317" t="s">
        <v>234</v>
      </c>
      <c r="F322" s="124">
        <v>113</v>
      </c>
      <c r="G322" s="324">
        <v>15</v>
      </c>
      <c r="H322" s="28">
        <v>3169.08</v>
      </c>
      <c r="I322" s="28">
        <f t="shared" si="34"/>
        <v>6338.16</v>
      </c>
      <c r="J322" s="28">
        <f>K322*24*2</f>
        <v>7605.7920000000004</v>
      </c>
      <c r="K322" s="76">
        <f t="shared" si="35"/>
        <v>158.45400000000001</v>
      </c>
      <c r="L322" s="76"/>
      <c r="M322" s="447">
        <v>84.55</v>
      </c>
      <c r="N322" s="446">
        <v>0</v>
      </c>
      <c r="O322" s="447">
        <v>0</v>
      </c>
      <c r="P322" s="447"/>
      <c r="Q322" s="28">
        <f t="shared" si="36"/>
        <v>3242.9839999999999</v>
      </c>
      <c r="R322" s="323"/>
      <c r="S322" s="388"/>
    </row>
    <row r="323" spans="1:21" ht="20.25" customHeight="1" thickBot="1" x14ac:dyDescent="0.3">
      <c r="C323" s="429"/>
      <c r="D323" s="449"/>
      <c r="E323" s="405"/>
      <c r="G323" s="401" t="s">
        <v>32</v>
      </c>
      <c r="H323" s="234">
        <f t="shared" ref="H323:Q323" si="37">SUM(H316:H322)</f>
        <v>21084.343500000003</v>
      </c>
      <c r="I323" s="234">
        <f t="shared" si="37"/>
        <v>42168.687000000005</v>
      </c>
      <c r="J323" s="234">
        <f t="shared" si="37"/>
        <v>57510.289800000006</v>
      </c>
      <c r="K323" s="234">
        <f t="shared" si="37"/>
        <v>1054.217175</v>
      </c>
      <c r="L323" s="234">
        <f t="shared" si="37"/>
        <v>0</v>
      </c>
      <c r="M323" s="234">
        <f t="shared" si="37"/>
        <v>412.71000000000004</v>
      </c>
      <c r="N323" s="234">
        <f t="shared" si="37"/>
        <v>0</v>
      </c>
      <c r="O323" s="234">
        <f t="shared" si="37"/>
        <v>0</v>
      </c>
      <c r="P323" s="234">
        <f t="shared" si="37"/>
        <v>0</v>
      </c>
      <c r="Q323" s="234">
        <f t="shared" si="37"/>
        <v>21725.850675000002</v>
      </c>
      <c r="R323" s="430"/>
      <c r="S323" s="388"/>
    </row>
    <row r="324" spans="1:21" ht="20.25" customHeight="1" x14ac:dyDescent="0.25">
      <c r="C324" s="429"/>
      <c r="D324" s="449"/>
      <c r="E324" s="405"/>
      <c r="F324" s="116"/>
      <c r="G324" s="396"/>
      <c r="H324" s="224"/>
      <c r="I324" s="224"/>
      <c r="J324" s="224"/>
      <c r="K324" s="433"/>
      <c r="L324" s="433"/>
      <c r="M324" s="224"/>
      <c r="N324" s="225"/>
      <c r="O324" s="224"/>
      <c r="P324" s="224"/>
      <c r="Q324" s="387"/>
      <c r="R324" s="430"/>
      <c r="S324" s="388"/>
    </row>
    <row r="325" spans="1:21" ht="20.25" customHeight="1" x14ac:dyDescent="0.25">
      <c r="C325" s="395" t="s">
        <v>235</v>
      </c>
      <c r="D325" s="395"/>
      <c r="E325" s="395"/>
      <c r="F325" s="395"/>
      <c r="G325" s="395"/>
      <c r="H325" s="395"/>
      <c r="I325" s="395"/>
      <c r="J325" s="395"/>
      <c r="K325" s="395"/>
      <c r="L325" s="395"/>
      <c r="M325" s="395"/>
      <c r="N325" s="395"/>
      <c r="O325" s="395"/>
      <c r="P325" s="395"/>
      <c r="Q325" s="395"/>
      <c r="R325" s="395"/>
      <c r="S325" s="388"/>
    </row>
    <row r="326" spans="1:21" ht="20.25" customHeight="1" x14ac:dyDescent="0.25">
      <c r="C326" s="12" t="str">
        <f>C314</f>
        <v>PERIODO DEL 1 AL 15 DE ENERO DE 2021</v>
      </c>
      <c r="D326" s="13"/>
      <c r="E326" s="6"/>
      <c r="F326" s="396"/>
      <c r="G326" s="397"/>
      <c r="H326" s="224"/>
      <c r="I326" s="224"/>
      <c r="J326" s="224"/>
      <c r="K326" s="225"/>
      <c r="L326" s="225"/>
      <c r="M326" s="224"/>
      <c r="N326" s="225"/>
      <c r="O326" s="224"/>
      <c r="P326" s="224"/>
      <c r="Q326" s="224"/>
      <c r="R326" s="397"/>
      <c r="S326" s="388"/>
    </row>
    <row r="327" spans="1:21" ht="22.5" x14ac:dyDescent="0.25">
      <c r="C327" s="15" t="s">
        <v>7</v>
      </c>
      <c r="D327" s="15" t="s">
        <v>8</v>
      </c>
      <c r="E327" s="16" t="s">
        <v>9</v>
      </c>
      <c r="F327" s="15" t="s">
        <v>10</v>
      </c>
      <c r="G327" s="15" t="s">
        <v>11</v>
      </c>
      <c r="H327" s="15" t="s">
        <v>12</v>
      </c>
      <c r="I327" s="15"/>
      <c r="J327" s="15"/>
      <c r="K327" s="17" t="s">
        <v>13</v>
      </c>
      <c r="L327" s="18" t="s">
        <v>14</v>
      </c>
      <c r="M327" s="15" t="s">
        <v>15</v>
      </c>
      <c r="N327" s="19" t="s">
        <v>16</v>
      </c>
      <c r="O327" s="20" t="s">
        <v>17</v>
      </c>
      <c r="P327" s="20" t="s">
        <v>18</v>
      </c>
      <c r="Q327" s="21" t="s">
        <v>19</v>
      </c>
      <c r="R327" s="15" t="s">
        <v>20</v>
      </c>
    </row>
    <row r="328" spans="1:21" ht="26.25" customHeight="1" x14ac:dyDescent="0.25">
      <c r="A328" s="32" t="s">
        <v>236</v>
      </c>
      <c r="C328" s="450" t="s">
        <v>237</v>
      </c>
      <c r="D328" s="451"/>
      <c r="E328" s="399" t="s">
        <v>238</v>
      </c>
      <c r="F328" s="124">
        <v>113</v>
      </c>
      <c r="G328" s="197">
        <v>15</v>
      </c>
      <c r="H328" s="28">
        <v>2261.37</v>
      </c>
      <c r="I328" s="28"/>
      <c r="J328" s="28"/>
      <c r="K328" s="76">
        <f>H328*0.05</f>
        <v>113.0685</v>
      </c>
      <c r="L328" s="76"/>
      <c r="M328" s="80">
        <v>0</v>
      </c>
      <c r="N328" s="81">
        <v>44.22</v>
      </c>
      <c r="O328" s="80">
        <v>0</v>
      </c>
      <c r="P328" s="80"/>
      <c r="Q328" s="28">
        <f>H328+K328-M328+N328-O328-P328</f>
        <v>2418.6584999999995</v>
      </c>
      <c r="R328" s="398"/>
    </row>
    <row r="329" spans="1:21" ht="26.25" customHeight="1" x14ac:dyDescent="0.25">
      <c r="A329" s="32" t="s">
        <v>239</v>
      </c>
      <c r="C329" s="35" t="s">
        <v>240</v>
      </c>
      <c r="D329" s="98"/>
      <c r="E329" s="399" t="s">
        <v>241</v>
      </c>
      <c r="F329" s="124">
        <v>113</v>
      </c>
      <c r="G329" s="197">
        <v>15</v>
      </c>
      <c r="H329" s="28">
        <v>1029.99</v>
      </c>
      <c r="I329" s="28">
        <f>H329*2</f>
        <v>2059.98</v>
      </c>
      <c r="J329" s="28">
        <f>K329*24*2</f>
        <v>2471.9760000000001</v>
      </c>
      <c r="K329" s="76">
        <f>H329*0.05</f>
        <v>51.499500000000005</v>
      </c>
      <c r="L329" s="76"/>
      <c r="M329" s="326">
        <v>0</v>
      </c>
      <c r="N329" s="327">
        <v>148.97999999999999</v>
      </c>
      <c r="O329" s="326">
        <v>0</v>
      </c>
      <c r="P329" s="326"/>
      <c r="Q329" s="28">
        <f>H329+K329-M329+N329-O329-P329</f>
        <v>1230.4694999999999</v>
      </c>
      <c r="R329" s="403"/>
    </row>
    <row r="330" spans="1:21" x14ac:dyDescent="0.25">
      <c r="C330" s="32"/>
      <c r="D330" s="32"/>
      <c r="E330" s="452"/>
      <c r="F330" s="32"/>
      <c r="G330" s="32"/>
      <c r="H330" s="32"/>
      <c r="I330" s="32"/>
      <c r="J330" s="32"/>
      <c r="K330" s="453"/>
      <c r="L330" s="453"/>
      <c r="M330" s="32"/>
      <c r="N330" s="453"/>
      <c r="O330" s="32"/>
      <c r="P330" s="32"/>
      <c r="Q330" s="32"/>
      <c r="R330" s="32"/>
      <c r="S330" s="388"/>
    </row>
    <row r="331" spans="1:21" ht="15.75" thickBot="1" x14ac:dyDescent="0.3">
      <c r="C331" s="404"/>
      <c r="D331" s="397"/>
      <c r="E331" s="405"/>
      <c r="F331" s="406"/>
      <c r="G331" s="401" t="s">
        <v>32</v>
      </c>
      <c r="H331" s="234">
        <f>SUM(H328:H330)</f>
        <v>3291.3599999999997</v>
      </c>
      <c r="I331" s="234">
        <f t="shared" ref="I331:Q331" si="38">SUM(I328:I330)</f>
        <v>2059.98</v>
      </c>
      <c r="J331" s="234">
        <f t="shared" si="38"/>
        <v>2471.9760000000001</v>
      </c>
      <c r="K331" s="454">
        <f>SUM(K328:K330)</f>
        <v>164.56800000000001</v>
      </c>
      <c r="L331" s="454">
        <f>SUM(L328:L330)</f>
        <v>0</v>
      </c>
      <c r="M331" s="234">
        <f t="shared" si="38"/>
        <v>0</v>
      </c>
      <c r="N331" s="454">
        <f>SUM(N328:N330)</f>
        <v>193.2</v>
      </c>
      <c r="O331" s="454">
        <f t="shared" ref="O331" si="39">SUM(O328:O330)</f>
        <v>0</v>
      </c>
      <c r="P331" s="454">
        <f>SUM(P328:P330)</f>
        <v>0</v>
      </c>
      <c r="Q331" s="234">
        <f t="shared" si="38"/>
        <v>3649.1279999999997</v>
      </c>
      <c r="R331" s="397"/>
      <c r="S331" s="388"/>
    </row>
    <row r="332" spans="1:21" x14ac:dyDescent="0.25">
      <c r="C332" s="90"/>
      <c r="F332" s="40"/>
      <c r="S332" s="388"/>
    </row>
    <row r="333" spans="1:21" s="55" customFormat="1" x14ac:dyDescent="0.25">
      <c r="B333"/>
      <c r="C333" s="90"/>
      <c r="D333"/>
      <c r="E333" s="455"/>
      <c r="F333" s="456"/>
      <c r="G333"/>
      <c r="H333" s="31"/>
      <c r="I333" s="31"/>
      <c r="J333" s="31"/>
      <c r="K333" s="457"/>
      <c r="L333" s="457"/>
      <c r="M333" s="31"/>
      <c r="N333" s="457"/>
      <c r="O333" s="31"/>
      <c r="P333" s="31"/>
      <c r="Q333" s="31"/>
      <c r="R333"/>
      <c r="S333" s="2"/>
      <c r="T333"/>
      <c r="U333"/>
    </row>
    <row r="334" spans="1:21" s="55" customFormat="1" x14ac:dyDescent="0.25">
      <c r="B334"/>
      <c r="C334" s="90"/>
      <c r="D334" s="458"/>
      <c r="E334" s="91"/>
      <c r="F334" s="40"/>
      <c r="G334" s="31"/>
      <c r="H334"/>
      <c r="I334"/>
      <c r="J334"/>
      <c r="K334" s="51"/>
      <c r="L334" s="51"/>
      <c r="M334"/>
      <c r="N334" s="51"/>
      <c r="O334"/>
      <c r="P334"/>
      <c r="Q334"/>
      <c r="R334"/>
      <c r="S334" s="2"/>
      <c r="T334"/>
      <c r="U334"/>
    </row>
    <row r="335" spans="1:21" s="55" customFormat="1" x14ac:dyDescent="0.25">
      <c r="B335"/>
      <c r="C335" s="90"/>
      <c r="D335"/>
      <c r="E335" s="91"/>
      <c r="F335" s="40"/>
      <c r="G335"/>
      <c r="H335"/>
      <c r="I335"/>
      <c r="J335"/>
      <c r="K335" s="51"/>
      <c r="L335" s="51"/>
      <c r="M335"/>
      <c r="N335" s="51"/>
      <c r="O335"/>
      <c r="P335"/>
      <c r="Q335"/>
      <c r="R335"/>
      <c r="S335" s="2"/>
      <c r="T335"/>
      <c r="U335"/>
    </row>
    <row r="336" spans="1:21" s="55" customFormat="1" ht="15.75" thickBot="1" x14ac:dyDescent="0.3">
      <c r="B336"/>
      <c r="C336" s="46"/>
      <c r="D336" s="47"/>
      <c r="E336" s="48"/>
      <c r="F336" s="49"/>
      <c r="G336"/>
      <c r="H336"/>
      <c r="I336" s="47"/>
      <c r="J336" s="47"/>
      <c r="K336" s="50"/>
      <c r="L336" s="50"/>
      <c r="M336" s="47"/>
      <c r="N336" s="51"/>
      <c r="O336"/>
      <c r="P336"/>
      <c r="Q336"/>
      <c r="R336"/>
      <c r="S336" s="2"/>
      <c r="T336"/>
      <c r="U336"/>
    </row>
    <row r="337" spans="1:21" s="2" customFormat="1" x14ac:dyDescent="0.25">
      <c r="A337"/>
      <c r="B337"/>
      <c r="C337" s="52" t="s">
        <v>33</v>
      </c>
      <c r="D337" s="52"/>
      <c r="E337" s="52"/>
      <c r="F337" s="52"/>
      <c r="G337" s="52"/>
      <c r="I337" s="53"/>
      <c r="J337" s="53"/>
      <c r="K337" s="54" t="s">
        <v>34</v>
      </c>
      <c r="L337" s="54"/>
      <c r="M337" s="54"/>
      <c r="N337"/>
      <c r="O337"/>
      <c r="P337"/>
      <c r="Q337" s="54" t="s">
        <v>35</v>
      </c>
      <c r="R337" s="54"/>
      <c r="T337"/>
      <c r="U337"/>
    </row>
    <row r="338" spans="1:21" s="55" customFormat="1" x14ac:dyDescent="0.25">
      <c r="B338"/>
      <c r="C338" s="52" t="s">
        <v>36</v>
      </c>
      <c r="D338" s="52"/>
      <c r="E338" s="52"/>
      <c r="F338" s="52"/>
      <c r="G338" s="52"/>
      <c r="H338" s="52" t="s">
        <v>37</v>
      </c>
      <c r="I338" s="52"/>
      <c r="J338" s="52"/>
      <c r="K338" s="52"/>
      <c r="L338" s="52"/>
      <c r="M338" s="52"/>
      <c r="N338" s="52"/>
      <c r="O338"/>
      <c r="P338"/>
      <c r="Q338" s="52" t="s">
        <v>38</v>
      </c>
      <c r="R338" s="52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s="55" customFormat="1" x14ac:dyDescent="0.25">
      <c r="B341"/>
      <c r="C341" s="90"/>
      <c r="D341" s="40"/>
      <c r="E341" s="57"/>
      <c r="F341" s="40"/>
      <c r="G341"/>
      <c r="H341" s="40"/>
      <c r="I341" s="40"/>
      <c r="J341" s="40"/>
      <c r="K341" s="58"/>
      <c r="L341" s="58"/>
      <c r="M341" s="40"/>
      <c r="N341" s="58"/>
      <c r="O341"/>
      <c r="P341"/>
      <c r="Q341" s="40"/>
      <c r="R341" s="40"/>
      <c r="S341" s="2"/>
      <c r="T341"/>
      <c r="U341"/>
    </row>
    <row r="342" spans="1:21" s="55" customFormat="1" x14ac:dyDescent="0.25">
      <c r="B342"/>
      <c r="C342" s="90"/>
      <c r="D342" s="40"/>
      <c r="E342" s="57"/>
      <c r="F342" s="40"/>
      <c r="G342"/>
      <c r="H342" s="40"/>
      <c r="I342" s="40"/>
      <c r="J342" s="40"/>
      <c r="K342" s="58"/>
      <c r="L342" s="58"/>
      <c r="M342" s="40"/>
      <c r="N342" s="58"/>
      <c r="O342"/>
      <c r="P342"/>
      <c r="Q342" s="40"/>
      <c r="R342" s="40"/>
      <c r="S342" s="2"/>
      <c r="T342"/>
      <c r="U342"/>
    </row>
    <row r="343" spans="1:21" s="55" customFormat="1" x14ac:dyDescent="0.25">
      <c r="B343"/>
      <c r="C343" s="90"/>
      <c r="D343" s="40"/>
      <c r="E343" s="57"/>
      <c r="F343" s="40"/>
      <c r="G343"/>
      <c r="H343" s="40"/>
      <c r="I343" s="40"/>
      <c r="J343" s="40"/>
      <c r="K343" s="58"/>
      <c r="L343" s="58"/>
      <c r="M343" s="40"/>
      <c r="N343" s="58"/>
      <c r="O343"/>
      <c r="P343"/>
      <c r="Q343" s="40"/>
      <c r="R343" s="40"/>
      <c r="S343" s="2"/>
      <c r="T343"/>
      <c r="U343"/>
    </row>
    <row r="344" spans="1:21" ht="29.25" x14ac:dyDescent="0.5">
      <c r="C344" s="1" t="s">
        <v>0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21" ht="23.25" x14ac:dyDescent="0.35">
      <c r="C345" s="3" t="s">
        <v>1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21" ht="23.25" x14ac:dyDescent="0.35">
      <c r="C346" s="444"/>
      <c r="D346" s="444"/>
      <c r="E346" s="445"/>
      <c r="F346" s="444"/>
      <c r="G346" s="444"/>
      <c r="H346" s="444"/>
      <c r="I346" s="444"/>
      <c r="J346" s="444"/>
      <c r="K346" s="444"/>
      <c r="L346" s="444"/>
      <c r="M346" s="444"/>
      <c r="N346" s="444"/>
      <c r="O346" s="444"/>
      <c r="P346" s="444"/>
      <c r="Q346" s="444"/>
      <c r="R346" s="444"/>
    </row>
    <row r="347" spans="1:21" ht="15.75" x14ac:dyDescent="0.25">
      <c r="C347" s="395" t="s">
        <v>242</v>
      </c>
      <c r="D347" s="395"/>
      <c r="E347" s="395"/>
      <c r="F347" s="395"/>
      <c r="G347" s="395"/>
      <c r="H347" s="395"/>
      <c r="I347" s="395"/>
      <c r="J347" s="395"/>
      <c r="K347" s="395"/>
      <c r="L347" s="395"/>
      <c r="M347" s="395"/>
      <c r="N347" s="395"/>
      <c r="O347" s="395"/>
      <c r="P347" s="395"/>
      <c r="Q347" s="395"/>
      <c r="R347" s="395"/>
    </row>
    <row r="348" spans="1:21" x14ac:dyDescent="0.25">
      <c r="C348" s="12" t="str">
        <f>C326</f>
        <v>PERIODO DEL 1 AL 15 DE ENERO DE 2021</v>
      </c>
      <c r="D348" s="13"/>
      <c r="E348" s="6"/>
      <c r="F348" s="396"/>
      <c r="G348" s="397"/>
      <c r="H348" s="224"/>
      <c r="I348" s="224"/>
      <c r="J348" s="224"/>
      <c r="K348" s="225"/>
      <c r="L348" s="225"/>
      <c r="M348" s="224"/>
      <c r="N348" s="225"/>
      <c r="O348" s="224"/>
      <c r="P348" s="224"/>
      <c r="Q348" s="224"/>
      <c r="R348" s="397"/>
    </row>
    <row r="349" spans="1:21" ht="22.5" x14ac:dyDescent="0.25">
      <c r="C349" s="15" t="s">
        <v>7</v>
      </c>
      <c r="D349" s="15" t="s">
        <v>8</v>
      </c>
      <c r="E349" s="16" t="s">
        <v>9</v>
      </c>
      <c r="F349" s="15" t="s">
        <v>10</v>
      </c>
      <c r="G349" s="15" t="s">
        <v>11</v>
      </c>
      <c r="H349" s="15" t="s">
        <v>12</v>
      </c>
      <c r="I349" s="15"/>
      <c r="J349" s="15"/>
      <c r="K349" s="17" t="s">
        <v>13</v>
      </c>
      <c r="L349" s="18" t="s">
        <v>14</v>
      </c>
      <c r="M349" s="15" t="s">
        <v>15</v>
      </c>
      <c r="N349" s="19" t="s">
        <v>16</v>
      </c>
      <c r="O349" s="20" t="s">
        <v>17</v>
      </c>
      <c r="P349" s="20" t="s">
        <v>18</v>
      </c>
      <c r="Q349" s="21" t="s">
        <v>19</v>
      </c>
      <c r="R349" s="15" t="s">
        <v>20</v>
      </c>
    </row>
    <row r="350" spans="1:21" ht="26.25" customHeight="1" x14ac:dyDescent="0.25">
      <c r="A350" s="32" t="s">
        <v>219</v>
      </c>
      <c r="C350" s="175" t="s">
        <v>243</v>
      </c>
      <c r="D350" s="176" t="s">
        <v>244</v>
      </c>
      <c r="E350" s="399" t="s">
        <v>245</v>
      </c>
      <c r="F350" s="124">
        <v>113</v>
      </c>
      <c r="G350" s="324">
        <v>15</v>
      </c>
      <c r="H350" s="28">
        <v>2904</v>
      </c>
      <c r="I350" s="28">
        <f>H350*2</f>
        <v>5808</v>
      </c>
      <c r="J350" s="28">
        <f>K350*24*5</f>
        <v>17424</v>
      </c>
      <c r="K350" s="76">
        <f>H350*0.05</f>
        <v>145.20000000000002</v>
      </c>
      <c r="L350" s="76"/>
      <c r="M350" s="326">
        <v>35.46</v>
      </c>
      <c r="N350" s="327">
        <v>0</v>
      </c>
      <c r="O350" s="320">
        <v>0</v>
      </c>
      <c r="P350" s="320"/>
      <c r="Q350" s="28">
        <f>H350+K350-M350+N350-O350-P350+L350</f>
        <v>3013.74</v>
      </c>
      <c r="R350" s="323"/>
      <c r="T350" s="36" t="s">
        <v>222</v>
      </c>
    </row>
    <row r="351" spans="1:21" ht="20.25" customHeight="1" thickBot="1" x14ac:dyDescent="0.3">
      <c r="D351" s="449"/>
      <c r="E351" s="405"/>
      <c r="G351" s="401" t="s">
        <v>32</v>
      </c>
      <c r="H351" s="234">
        <f t="shared" ref="H351:Q351" si="40">SUM(H350:H350)</f>
        <v>2904</v>
      </c>
      <c r="I351" s="234">
        <f t="shared" si="40"/>
        <v>5808</v>
      </c>
      <c r="J351" s="234">
        <f t="shared" si="40"/>
        <v>17424</v>
      </c>
      <c r="K351" s="234">
        <f t="shared" si="40"/>
        <v>145.20000000000002</v>
      </c>
      <c r="L351" s="234">
        <f>SUM(L350:L350)</f>
        <v>0</v>
      </c>
      <c r="M351" s="234">
        <f t="shared" si="40"/>
        <v>35.46</v>
      </c>
      <c r="N351" s="234">
        <f t="shared" si="40"/>
        <v>0</v>
      </c>
      <c r="O351" s="234">
        <f t="shared" si="40"/>
        <v>0</v>
      </c>
      <c r="P351" s="234">
        <f t="shared" si="40"/>
        <v>0</v>
      </c>
      <c r="Q351" s="234">
        <f t="shared" si="40"/>
        <v>3013.74</v>
      </c>
      <c r="R351" s="430"/>
      <c r="S351" s="388"/>
    </row>
    <row r="352" spans="1:21" ht="20.25" customHeight="1" x14ac:dyDescent="0.25">
      <c r="C352" s="429"/>
      <c r="D352" s="449"/>
      <c r="E352" s="405"/>
      <c r="F352" s="116"/>
      <c r="G352" s="396"/>
      <c r="H352" s="224"/>
      <c r="I352" s="224"/>
      <c r="J352" s="224"/>
      <c r="K352" s="433"/>
      <c r="L352" s="433"/>
      <c r="M352" s="224"/>
      <c r="N352" s="225"/>
      <c r="O352" s="224"/>
      <c r="P352" s="224"/>
      <c r="Q352" s="387"/>
      <c r="R352" s="430"/>
      <c r="S352" s="388"/>
    </row>
    <row r="353" spans="1:21" ht="20.25" customHeight="1" x14ac:dyDescent="0.25">
      <c r="C353" s="429"/>
      <c r="D353" s="449"/>
      <c r="E353" s="405"/>
      <c r="F353" s="116"/>
      <c r="G353" s="396"/>
      <c r="H353" s="224"/>
      <c r="I353" s="224"/>
      <c r="J353" s="224"/>
      <c r="K353" s="433"/>
      <c r="L353" s="433"/>
      <c r="M353" s="224"/>
      <c r="N353" s="225"/>
      <c r="O353" s="224"/>
      <c r="P353" s="224"/>
      <c r="Q353" s="387"/>
      <c r="R353" s="430"/>
      <c r="S353" s="388"/>
    </row>
    <row r="354" spans="1:21" ht="15.75" x14ac:dyDescent="0.25">
      <c r="C354" s="395" t="s">
        <v>246</v>
      </c>
      <c r="D354" s="395"/>
      <c r="E354" s="395"/>
      <c r="F354" s="395"/>
      <c r="G354" s="395"/>
      <c r="H354" s="395"/>
      <c r="I354" s="395"/>
      <c r="J354" s="395"/>
      <c r="K354" s="395"/>
      <c r="L354" s="395"/>
      <c r="M354" s="395"/>
      <c r="N354" s="395"/>
      <c r="O354" s="395"/>
      <c r="P354" s="395"/>
      <c r="Q354" s="395"/>
      <c r="R354" s="395"/>
    </row>
    <row r="355" spans="1:21" x14ac:dyDescent="0.25">
      <c r="C355" s="12" t="str">
        <f>C326</f>
        <v>PERIODO DEL 1 AL 15 DE ENERO DE 2021</v>
      </c>
      <c r="D355" s="13"/>
      <c r="E355" s="6"/>
      <c r="F355" s="396"/>
      <c r="G355" s="397"/>
      <c r="H355" s="224"/>
      <c r="I355" s="224"/>
      <c r="J355" s="224"/>
      <c r="K355" s="225"/>
      <c r="L355" s="225"/>
      <c r="M355" s="224"/>
      <c r="N355" s="225"/>
      <c r="O355" s="224"/>
      <c r="P355" s="224"/>
      <c r="Q355" s="224"/>
      <c r="R355" s="397"/>
    </row>
    <row r="356" spans="1:21" ht="22.5" x14ac:dyDescent="0.25">
      <c r="C356" s="15" t="s">
        <v>7</v>
      </c>
      <c r="D356" s="15" t="s">
        <v>8</v>
      </c>
      <c r="E356" s="16" t="s">
        <v>9</v>
      </c>
      <c r="F356" s="15" t="s">
        <v>10</v>
      </c>
      <c r="G356" s="15" t="s">
        <v>11</v>
      </c>
      <c r="H356" s="15" t="s">
        <v>12</v>
      </c>
      <c r="I356" s="15"/>
      <c r="J356" s="15"/>
      <c r="K356" s="17" t="s">
        <v>13</v>
      </c>
      <c r="L356" s="18" t="s">
        <v>14</v>
      </c>
      <c r="M356" s="15" t="s">
        <v>15</v>
      </c>
      <c r="N356" s="19" t="s">
        <v>16</v>
      </c>
      <c r="O356" s="20" t="s">
        <v>17</v>
      </c>
      <c r="P356" s="20" t="s">
        <v>18</v>
      </c>
      <c r="Q356" s="21" t="s">
        <v>19</v>
      </c>
      <c r="R356" s="15" t="s">
        <v>20</v>
      </c>
    </row>
    <row r="357" spans="1:21" ht="18" x14ac:dyDescent="0.25">
      <c r="C357" s="175" t="s">
        <v>247</v>
      </c>
      <c r="D357" s="451"/>
      <c r="E357" s="399" t="s">
        <v>248</v>
      </c>
      <c r="F357" s="124">
        <v>113</v>
      </c>
      <c r="G357" s="197">
        <v>15</v>
      </c>
      <c r="H357" s="28">
        <v>4450.1000000000004</v>
      </c>
      <c r="I357" s="28">
        <f>H357*2</f>
        <v>8900.2000000000007</v>
      </c>
      <c r="J357" s="28">
        <f>K357*24</f>
        <v>5340.1200000000008</v>
      </c>
      <c r="K357" s="76">
        <f>H357*0.05</f>
        <v>222.50500000000002</v>
      </c>
      <c r="L357" s="76"/>
      <c r="M357" s="80">
        <v>349.02</v>
      </c>
      <c r="N357" s="81">
        <v>0</v>
      </c>
      <c r="O357" s="80">
        <v>0</v>
      </c>
      <c r="P357" s="80"/>
      <c r="Q357" s="28">
        <f>H357+K357-M357+N357-O357-P357+L357</f>
        <v>4323.5850000000009</v>
      </c>
      <c r="R357" s="398"/>
    </row>
    <row r="358" spans="1:21" ht="26.25" customHeight="1" x14ac:dyDescent="0.25">
      <c r="A358" s="32" t="s">
        <v>249</v>
      </c>
      <c r="C358" s="175" t="s">
        <v>250</v>
      </c>
      <c r="D358" s="451"/>
      <c r="E358" s="399" t="s">
        <v>251</v>
      </c>
      <c r="F358" s="124">
        <v>113</v>
      </c>
      <c r="G358" s="197">
        <v>15</v>
      </c>
      <c r="H358" s="28">
        <v>4120.91</v>
      </c>
      <c r="I358" s="28">
        <f>H358*2</f>
        <v>8241.82</v>
      </c>
      <c r="J358" s="28">
        <f>K358*24</f>
        <v>4945.0920000000006</v>
      </c>
      <c r="K358" s="76">
        <f>H358*0.05</f>
        <v>206.0455</v>
      </c>
      <c r="L358" s="76">
        <v>2100</v>
      </c>
      <c r="M358" s="80">
        <v>313.20999999999998</v>
      </c>
      <c r="N358" s="81">
        <v>0</v>
      </c>
      <c r="O358" s="80">
        <v>0</v>
      </c>
      <c r="P358" s="80"/>
      <c r="Q358" s="28">
        <f>H358+K358-M358+N358-O358-P358+L358</f>
        <v>6113.7455</v>
      </c>
      <c r="R358" s="398"/>
    </row>
    <row r="359" spans="1:21" ht="26.25" customHeight="1" x14ac:dyDescent="0.25">
      <c r="A359" s="32" t="s">
        <v>219</v>
      </c>
      <c r="C359" s="325" t="s">
        <v>252</v>
      </c>
      <c r="D359" s="322"/>
      <c r="E359" s="399" t="s">
        <v>251</v>
      </c>
      <c r="F359" s="124">
        <v>113</v>
      </c>
      <c r="G359" s="324">
        <v>15</v>
      </c>
      <c r="H359" s="28">
        <v>3142.53</v>
      </c>
      <c r="I359" s="28">
        <f>H359*2</f>
        <v>6285.06</v>
      </c>
      <c r="J359" s="28">
        <f>K359*24</f>
        <v>3772.7160000000003</v>
      </c>
      <c r="K359" s="76">
        <f>H359*0.05+0.07</f>
        <v>157.19650000000001</v>
      </c>
      <c r="L359" s="76">
        <v>900</v>
      </c>
      <c r="M359" s="80">
        <v>81.66</v>
      </c>
      <c r="N359" s="81">
        <v>0</v>
      </c>
      <c r="O359" s="80">
        <v>0</v>
      </c>
      <c r="P359" s="80"/>
      <c r="Q359" s="28">
        <f>H359+K359-M359+N359-O359-P359+L359+0.05</f>
        <v>4118.116500000001</v>
      </c>
      <c r="R359" s="323"/>
      <c r="T359" s="36" t="s">
        <v>222</v>
      </c>
    </row>
    <row r="360" spans="1:21" ht="20.25" customHeight="1" thickBot="1" x14ac:dyDescent="0.3">
      <c r="C360" s="429"/>
      <c r="D360" s="449"/>
      <c r="E360" s="405"/>
      <c r="G360" s="401" t="s">
        <v>32</v>
      </c>
      <c r="H360" s="234">
        <f>SUM(H357:H359)</f>
        <v>11713.54</v>
      </c>
      <c r="I360" s="234">
        <f t="shared" ref="I360:Q360" si="41">SUM(I357:I359)</f>
        <v>23427.08</v>
      </c>
      <c r="J360" s="234">
        <f t="shared" si="41"/>
        <v>14057.928000000002</v>
      </c>
      <c r="K360" s="234">
        <f t="shared" si="41"/>
        <v>585.74700000000007</v>
      </c>
      <c r="L360" s="234">
        <f>SUM(L357:L359)</f>
        <v>3000</v>
      </c>
      <c r="M360" s="234">
        <f t="shared" si="41"/>
        <v>743.89</v>
      </c>
      <c r="N360" s="234">
        <f t="shared" si="41"/>
        <v>0</v>
      </c>
      <c r="O360" s="234">
        <f t="shared" si="41"/>
        <v>0</v>
      </c>
      <c r="P360" s="234">
        <f>SUM(P357:P359)</f>
        <v>0</v>
      </c>
      <c r="Q360" s="234">
        <f t="shared" si="41"/>
        <v>14555.447</v>
      </c>
      <c r="R360" s="430"/>
      <c r="S360" s="388"/>
    </row>
    <row r="361" spans="1:21" ht="20.25" customHeight="1" x14ac:dyDescent="0.25">
      <c r="C361" s="429"/>
      <c r="D361" s="449"/>
      <c r="E361" s="405"/>
      <c r="F361" s="116"/>
      <c r="G361" s="396"/>
      <c r="H361" s="224"/>
      <c r="I361" s="224"/>
      <c r="J361" s="224"/>
      <c r="K361" s="433"/>
      <c r="L361" s="433"/>
      <c r="M361" s="224"/>
      <c r="N361" s="225"/>
      <c r="O361" s="224"/>
      <c r="P361" s="224"/>
      <c r="Q361" s="387"/>
      <c r="R361" s="430"/>
      <c r="S361" s="388"/>
    </row>
    <row r="362" spans="1:21" ht="15.75" thickBot="1" x14ac:dyDescent="0.3">
      <c r="C362" s="90"/>
      <c r="F362" s="40"/>
      <c r="S362" s="388"/>
    </row>
    <row r="363" spans="1:21" ht="15.75" thickBot="1" x14ac:dyDescent="0.3">
      <c r="C363" s="90"/>
      <c r="E363" s="459" t="s">
        <v>253</v>
      </c>
      <c r="F363" s="460"/>
      <c r="G363" s="461">
        <v>79</v>
      </c>
      <c r="H363" s="53"/>
      <c r="I363" s="53"/>
      <c r="J363" s="53"/>
      <c r="K363" s="462"/>
      <c r="L363" s="462"/>
      <c r="M363" s="53"/>
      <c r="N363" s="462"/>
      <c r="O363" s="53"/>
      <c r="P363" s="53"/>
      <c r="Q363" s="463"/>
      <c r="R363" s="2"/>
      <c r="S363"/>
    </row>
    <row r="364" spans="1:21" s="55" customFormat="1" ht="15.75" thickBot="1" x14ac:dyDescent="0.3">
      <c r="B364"/>
      <c r="C364" s="90"/>
      <c r="D364"/>
      <c r="E364" s="464" t="s">
        <v>254</v>
      </c>
      <c r="F364" s="465"/>
      <c r="G364" s="465"/>
      <c r="H364" s="466">
        <f>+H351+H331+H323+H298+H287+H272+H264+H251+H244+H236+H202+H174+H147+H140+H134+H111+H104+H82+H72+H56+H50+H42+H35+H17+H360</f>
        <v>239535.005</v>
      </c>
      <c r="I364" s="466">
        <f t="shared" ref="I364:Q364" si="42">+I351+I331+I323+I298+I287+I272+I264+I251+I244+I236+I202+I174+I147+I140+I134+I111+I104+I82+I72+I56+I50+I42+I35+I17+I360</f>
        <v>251748.45199999999</v>
      </c>
      <c r="J364" s="466">
        <f t="shared" si="42"/>
        <v>238351.9356</v>
      </c>
      <c r="K364" s="466">
        <f t="shared" si="42"/>
        <v>11976.821250000001</v>
      </c>
      <c r="L364" s="466">
        <f t="shared" si="42"/>
        <v>6979</v>
      </c>
      <c r="M364" s="466">
        <f t="shared" si="42"/>
        <v>9802.8499999999985</v>
      </c>
      <c r="N364" s="466">
        <f t="shared" si="42"/>
        <v>2043.6920000000002</v>
      </c>
      <c r="O364" s="466">
        <f t="shared" si="42"/>
        <v>0</v>
      </c>
      <c r="P364" s="466">
        <f t="shared" si="42"/>
        <v>0</v>
      </c>
      <c r="Q364" s="466">
        <f t="shared" si="42"/>
        <v>250731.87824999995</v>
      </c>
      <c r="R364" s="2"/>
      <c r="S364"/>
      <c r="T364"/>
    </row>
    <row r="365" spans="1:21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 s="51"/>
      <c r="O365"/>
      <c r="P365"/>
      <c r="Q365"/>
      <c r="R365"/>
      <c r="S365" s="2"/>
      <c r="T365"/>
      <c r="U365"/>
    </row>
    <row r="366" spans="1:21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 s="51"/>
      <c r="O366"/>
      <c r="P366"/>
      <c r="Q366"/>
      <c r="R366"/>
      <c r="S366" s="2"/>
      <c r="T366"/>
      <c r="U366"/>
    </row>
    <row r="367" spans="1:21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 s="51"/>
      <c r="O367"/>
      <c r="P367"/>
      <c r="Q367"/>
      <c r="R367"/>
      <c r="S367" s="2"/>
      <c r="T367"/>
      <c r="U367"/>
    </row>
    <row r="368" spans="1:21" s="55" customFormat="1" ht="15.75" thickBot="1" x14ac:dyDescent="0.3">
      <c r="B368"/>
      <c r="C368" s="46"/>
      <c r="D368" s="162"/>
      <c r="E368" s="163"/>
      <c r="F368" s="467"/>
      <c r="G368"/>
      <c r="H368"/>
      <c r="I368" s="47"/>
      <c r="J368" s="47"/>
      <c r="K368" s="50"/>
      <c r="L368" s="50"/>
      <c r="M368" s="47"/>
      <c r="N368" s="51"/>
      <c r="O368"/>
      <c r="P368"/>
      <c r="Q368"/>
      <c r="R368"/>
      <c r="S368" s="2"/>
      <c r="T368"/>
      <c r="U368"/>
    </row>
    <row r="369" spans="1:21" s="2" customFormat="1" x14ac:dyDescent="0.25">
      <c r="A369"/>
      <c r="B369"/>
      <c r="C369" s="52" t="s">
        <v>33</v>
      </c>
      <c r="D369" s="52"/>
      <c r="E369" s="52"/>
      <c r="F369" s="52"/>
      <c r="G369" s="52"/>
      <c r="I369" s="53"/>
      <c r="J369" s="53"/>
      <c r="K369" s="54" t="s">
        <v>34</v>
      </c>
      <c r="L369" s="54"/>
      <c r="M369" s="54"/>
      <c r="N369"/>
      <c r="O369"/>
      <c r="P369"/>
      <c r="Q369" s="54" t="s">
        <v>35</v>
      </c>
      <c r="R369" s="54"/>
      <c r="T369"/>
      <c r="U369"/>
    </row>
    <row r="370" spans="1:21" s="55" customFormat="1" x14ac:dyDescent="0.25">
      <c r="B370"/>
      <c r="C370" s="52" t="s">
        <v>36</v>
      </c>
      <c r="D370" s="52"/>
      <c r="E370" s="52"/>
      <c r="F370" s="52"/>
      <c r="G370" s="52"/>
      <c r="H370" s="52" t="s">
        <v>37</v>
      </c>
      <c r="I370" s="52"/>
      <c r="J370" s="52"/>
      <c r="K370" s="52"/>
      <c r="L370" s="52"/>
      <c r="M370" s="52"/>
      <c r="N370" s="52"/>
      <c r="O370"/>
      <c r="P370"/>
      <c r="Q370" s="52" t="s">
        <v>38</v>
      </c>
      <c r="R370" s="52"/>
      <c r="S370" s="2"/>
      <c r="T370"/>
      <c r="U370"/>
    </row>
    <row r="371" spans="1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38"/>
      <c r="R371"/>
      <c r="S371" s="2"/>
      <c r="T371"/>
      <c r="U371"/>
    </row>
    <row r="372" spans="1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38"/>
      <c r="R372"/>
      <c r="S372" s="2"/>
      <c r="T372"/>
      <c r="U372"/>
    </row>
    <row r="373" spans="1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38"/>
      <c r="R373"/>
      <c r="S373" s="2"/>
      <c r="T373"/>
      <c r="U373"/>
    </row>
    <row r="374" spans="1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468"/>
      <c r="R374"/>
      <c r="S374" s="2"/>
      <c r="T374"/>
      <c r="U374"/>
    </row>
    <row r="375" spans="1:21" s="55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438"/>
      <c r="R375"/>
      <c r="S375" s="2"/>
      <c r="T375"/>
      <c r="U375"/>
    </row>
    <row r="376" spans="1:21" s="55" customFormat="1" x14ac:dyDescent="0.25">
      <c r="B376"/>
      <c r="C376" s="90"/>
      <c r="D376"/>
      <c r="E376" s="91"/>
      <c r="F376" s="40"/>
      <c r="G376"/>
      <c r="H376"/>
      <c r="I376"/>
      <c r="J376"/>
      <c r="K376" s="51"/>
      <c r="L376" s="51"/>
      <c r="M376"/>
      <c r="N376" s="51"/>
      <c r="O376"/>
      <c r="P376"/>
      <c r="Q376" s="469"/>
      <c r="R376"/>
      <c r="S376" s="2"/>
      <c r="T376"/>
      <c r="U376"/>
    </row>
    <row r="377" spans="1:21" s="55" customFormat="1" x14ac:dyDescent="0.25">
      <c r="B377"/>
      <c r="C377" s="90"/>
      <c r="D377"/>
      <c r="E377" s="91"/>
      <c r="F377" s="40"/>
      <c r="G377"/>
      <c r="H377"/>
      <c r="I377"/>
      <c r="J377"/>
      <c r="K377" s="51"/>
      <c r="L377" s="51"/>
      <c r="M377"/>
      <c r="N377" s="51"/>
      <c r="O377"/>
      <c r="P377"/>
      <c r="Q377" s="383"/>
      <c r="R377"/>
      <c r="S377" s="2"/>
      <c r="T377"/>
      <c r="U377"/>
    </row>
    <row r="378" spans="1:21" s="2" customFormat="1" x14ac:dyDescent="0.25">
      <c r="B378"/>
      <c r="C378" s="90"/>
      <c r="D378"/>
      <c r="E378" s="91"/>
      <c r="F378" s="40"/>
      <c r="G378"/>
      <c r="H378"/>
      <c r="I378"/>
      <c r="J378"/>
      <c r="K378" s="51"/>
      <c r="L378" s="51"/>
      <c r="M378"/>
      <c r="N378" s="51"/>
      <c r="O378"/>
      <c r="P378"/>
      <c r="Q378" s="224"/>
      <c r="R378"/>
      <c r="T378"/>
      <c r="U378"/>
    </row>
    <row r="379" spans="1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224"/>
      <c r="R379"/>
      <c r="T379"/>
      <c r="U379"/>
    </row>
    <row r="382" spans="1:21" s="2" customFormat="1" x14ac:dyDescent="0.25">
      <c r="B382"/>
      <c r="C382"/>
      <c r="D382"/>
      <c r="E382" s="91"/>
      <c r="F382"/>
      <c r="G382"/>
      <c r="H382"/>
      <c r="I382"/>
      <c r="J382"/>
      <c r="K382" s="51"/>
      <c r="L382" s="51"/>
      <c r="M382"/>
      <c r="N382" s="51"/>
      <c r="O382"/>
      <c r="P382"/>
      <c r="Q382" s="31"/>
      <c r="R382"/>
      <c r="T382"/>
      <c r="U382"/>
    </row>
  </sheetData>
  <mergeCells count="136">
    <mergeCell ref="C370:G370"/>
    <mergeCell ref="H370:N370"/>
    <mergeCell ref="Q370:R370"/>
    <mergeCell ref="C354:R354"/>
    <mergeCell ref="E363:F363"/>
    <mergeCell ref="E364:G364"/>
    <mergeCell ref="C369:G369"/>
    <mergeCell ref="K369:M369"/>
    <mergeCell ref="Q369:R369"/>
    <mergeCell ref="C338:G338"/>
    <mergeCell ref="H338:N338"/>
    <mergeCell ref="Q338:R338"/>
    <mergeCell ref="C344:R344"/>
    <mergeCell ref="C345:R345"/>
    <mergeCell ref="C347:R347"/>
    <mergeCell ref="C310:R310"/>
    <mergeCell ref="C311:R311"/>
    <mergeCell ref="C313:R313"/>
    <mergeCell ref="C325:R325"/>
    <mergeCell ref="C337:G337"/>
    <mergeCell ref="K337:M337"/>
    <mergeCell ref="Q337:R337"/>
    <mergeCell ref="C294:R294"/>
    <mergeCell ref="R300:R301"/>
    <mergeCell ref="C308:G308"/>
    <mergeCell ref="K308:M308"/>
    <mergeCell ref="Q308:R308"/>
    <mergeCell ref="C309:G309"/>
    <mergeCell ref="H309:N309"/>
    <mergeCell ref="Q309:R309"/>
    <mergeCell ref="C277:G277"/>
    <mergeCell ref="H277:N277"/>
    <mergeCell ref="Q277:R277"/>
    <mergeCell ref="C279:R279"/>
    <mergeCell ref="C280:R280"/>
    <mergeCell ref="C282:R282"/>
    <mergeCell ref="C260:R260"/>
    <mergeCell ref="C267:Q267"/>
    <mergeCell ref="R268:R269"/>
    <mergeCell ref="C276:G276"/>
    <mergeCell ref="K276:M276"/>
    <mergeCell ref="Q276:R276"/>
    <mergeCell ref="C255:G255"/>
    <mergeCell ref="H255:N255"/>
    <mergeCell ref="Q255:R255"/>
    <mergeCell ref="C256:R256"/>
    <mergeCell ref="C257:R257"/>
    <mergeCell ref="E258:Q258"/>
    <mergeCell ref="R229:R230"/>
    <mergeCell ref="C239:R239"/>
    <mergeCell ref="C246:R246"/>
    <mergeCell ref="C254:G254"/>
    <mergeCell ref="K254:M254"/>
    <mergeCell ref="Q254:R254"/>
    <mergeCell ref="C208:G208"/>
    <mergeCell ref="H208:N208"/>
    <mergeCell ref="Q208:R208"/>
    <mergeCell ref="B225:R225"/>
    <mergeCell ref="C226:R226"/>
    <mergeCell ref="C228:Q228"/>
    <mergeCell ref="C189:R189"/>
    <mergeCell ref="C190:R190"/>
    <mergeCell ref="C193:Q193"/>
    <mergeCell ref="C195:R195"/>
    <mergeCell ref="C207:G207"/>
    <mergeCell ref="K207:M207"/>
    <mergeCell ref="Q207:R207"/>
    <mergeCell ref="R161:R162"/>
    <mergeCell ref="C178:G178"/>
    <mergeCell ref="K178:M178"/>
    <mergeCell ref="Q178:R178"/>
    <mergeCell ref="C179:G179"/>
    <mergeCell ref="H179:N179"/>
    <mergeCell ref="Q179:R179"/>
    <mergeCell ref="C154:G154"/>
    <mergeCell ref="H154:N154"/>
    <mergeCell ref="Q154:R154"/>
    <mergeCell ref="C157:R157"/>
    <mergeCell ref="C158:R158"/>
    <mergeCell ref="C160:Q160"/>
    <mergeCell ref="C136:O136"/>
    <mergeCell ref="C142:Q142"/>
    <mergeCell ref="R142:R143"/>
    <mergeCell ref="C153:G153"/>
    <mergeCell ref="K153:M153"/>
    <mergeCell ref="Q153:R153"/>
    <mergeCell ref="C122:G122"/>
    <mergeCell ref="H122:N122"/>
    <mergeCell ref="Q122:R122"/>
    <mergeCell ref="C124:R124"/>
    <mergeCell ref="C125:R125"/>
    <mergeCell ref="C127:O127"/>
    <mergeCell ref="R127:R128"/>
    <mergeCell ref="C94:R94"/>
    <mergeCell ref="C95:R95"/>
    <mergeCell ref="C97:Q97"/>
    <mergeCell ref="R97:R98"/>
    <mergeCell ref="C106:Q106"/>
    <mergeCell ref="C121:G121"/>
    <mergeCell ref="K121:M121"/>
    <mergeCell ref="Q121:R121"/>
    <mergeCell ref="C74:Q74"/>
    <mergeCell ref="C88:G88"/>
    <mergeCell ref="K88:M88"/>
    <mergeCell ref="Q88:R88"/>
    <mergeCell ref="C89:G89"/>
    <mergeCell ref="H89:N89"/>
    <mergeCell ref="Q89:R89"/>
    <mergeCell ref="C60:G60"/>
    <mergeCell ref="H60:N60"/>
    <mergeCell ref="Q60:R60"/>
    <mergeCell ref="C62:R62"/>
    <mergeCell ref="C63:R63"/>
    <mergeCell ref="C65:Q65"/>
    <mergeCell ref="R65:R66"/>
    <mergeCell ref="C37:Q37"/>
    <mergeCell ref="C43:O43"/>
    <mergeCell ref="R43:R44"/>
    <mergeCell ref="C51:Q51"/>
    <mergeCell ref="C59:G59"/>
    <mergeCell ref="K59:M59"/>
    <mergeCell ref="Q59:R59"/>
    <mergeCell ref="C23:G23"/>
    <mergeCell ref="H23:N23"/>
    <mergeCell ref="Q23:R23"/>
    <mergeCell ref="C27:R27"/>
    <mergeCell ref="C28:R28"/>
    <mergeCell ref="C30:Q30"/>
    <mergeCell ref="R30:R31"/>
    <mergeCell ref="C1:R1"/>
    <mergeCell ref="C2:R2"/>
    <mergeCell ref="C4:Q4"/>
    <mergeCell ref="R4:R5"/>
    <mergeCell ref="C22:G22"/>
    <mergeCell ref="K22:M22"/>
    <mergeCell ref="Q22:R22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6" max="16383" man="1"/>
    <brk id="60" max="16383" man="1"/>
    <brk id="92" max="16383" man="1"/>
    <brk id="123" max="16383" man="1"/>
    <brk id="156" max="16383" man="1"/>
    <brk id="188" max="16383" man="1"/>
    <brk id="255" max="16383" man="1"/>
    <brk id="278" max="16383" man="1"/>
    <brk id="3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ENE</vt:lpstr>
      <vt:lpstr>'1 ENE'!Área_de_impresión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2021-09-01T14:58:30Z</dcterms:created>
  <dcterms:modified xsi:type="dcterms:W3CDTF">2021-09-01T14:58:51Z</dcterms:modified>
</cp:coreProperties>
</file>